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bookViews>
    <workbookView tabRatio="872" firstSheet="1" activeTab="1"/>
  </bookViews>
  <sheets>
    <sheet name="##BASEINFO" sheetId="1" state="hidden" r:id="rId2"/>
    <sheet name="IB" sheetId="2" r:id="rId3"/>
    <sheet name="ML" sheetId="3" r:id="rId4"/>
    <sheet name="sheet1" sheetId="4" r:id="rId5"/>
    <sheet name="L01" sheetId="5" r:id="rId6"/>
    <sheet name="L02" sheetId="6" r:id="rId7"/>
    <sheet name="L03" sheetId="7" r:id="rId8"/>
    <sheet name="L04" sheetId="8" r:id="rId9"/>
    <sheet name="L05" sheetId="9" r:id="rId10"/>
    <sheet name="L06" sheetId="10" r:id="rId11"/>
    <sheet name="L07" sheetId="11" r:id="rId12"/>
    <sheet name="sheet2" sheetId="12" r:id="rId13"/>
    <sheet name="L08" sheetId="13" r:id="rId14"/>
    <sheet name="L09" sheetId="14" r:id="rId15"/>
    <sheet name="L10" sheetId="15" r:id="rId16"/>
    <sheet name="L11" sheetId="16" r:id="rId17"/>
    <sheet name="L12" sheetId="17" r:id="rId18"/>
    <sheet name="L13" sheetId="18" r:id="rId19"/>
    <sheet name="sheet3" sheetId="19" r:id="rId20"/>
    <sheet name="L14" sheetId="20" r:id="rId21"/>
    <sheet name="L15" sheetId="21" r:id="rId22"/>
    <sheet name="sheet4" sheetId="22" r:id="rId23"/>
    <sheet name="L16" sheetId="23" r:id="rId24"/>
    <sheet name="L17" sheetId="24" r:id="rId25"/>
    <sheet name="L18" sheetId="25" r:id="rId26"/>
    <sheet name="sheet5" sheetId="26" r:id="rId27"/>
    <sheet name="L19" sheetId="27" r:id="rId28"/>
    <sheet name="L20" sheetId="28" r:id="rId29"/>
    <sheet name="L21" sheetId="29" r:id="rId30"/>
    <sheet name="L22" sheetId="30" r:id="rId31"/>
  </sheets>
  <definedNames>
    <definedName name="_xlnm._FilterDatabase" localSheetId="5">'L02'!$A$4:$C$1332</definedName>
  </definedNames>
  <calcPr calcId="0" iterate="1" iterateCount="100" iterateDelta="0.001"/>
</workbook>
</file>

<file path=xl/sharedStrings.xml><?xml version="1.0" encoding="utf-8"?>
<sst xmlns="http://schemas.openxmlformats.org/spreadsheetml/2006/main" count="4164" uniqueCount="3008">
  <si>
    <t>001</t>
  </si>
  <si>
    <t>IB</t>
  </si>
  <si>
    <t>信息表</t>
  </si>
  <si>
    <t>期间名称</t>
  </si>
  <si>
    <t>2024年</t>
  </si>
  <si>
    <t>002</t>
  </si>
  <si>
    <t>ML</t>
  </si>
  <si>
    <t>录入表目录</t>
  </si>
  <si>
    <t>单位体系编码</t>
  </si>
  <si>
    <t>ZJS001DW</t>
  </si>
  <si>
    <t>003</t>
  </si>
  <si>
    <t>sheet1</t>
  </si>
  <si>
    <t>第一部分：一般公共预算</t>
  </si>
  <si>
    <t>单位编码</t>
  </si>
  <si>
    <t>00902090129004</t>
  </si>
  <si>
    <t>004</t>
  </si>
  <si>
    <t>L01</t>
  </si>
  <si>
    <t>一般公共预算收入决算录入表</t>
  </si>
  <si>
    <t>上级单位编码</t>
  </si>
  <si>
    <t>00902090129</t>
  </si>
  <si>
    <t>005</t>
  </si>
  <si>
    <t>L02</t>
  </si>
  <si>
    <t>一般公共预算支出决算功能分类录入表</t>
  </si>
  <si>
    <t>单位级次</t>
  </si>
  <si>
    <t>6</t>
  </si>
  <si>
    <t>010</t>
  </si>
  <si>
    <t>L03</t>
  </si>
  <si>
    <t>一般公共预算(基本)支出预算经济分类录入表</t>
  </si>
  <si>
    <t>单位全称</t>
  </si>
  <si>
    <t>陕州区</t>
  </si>
  <si>
    <t>013</t>
  </si>
  <si>
    <t>L04</t>
  </si>
  <si>
    <t>一般公共预算(基本)支出决算经济分类录入表</t>
  </si>
  <si>
    <t>单位简称</t>
  </si>
  <si>
    <t>006</t>
  </si>
  <si>
    <t>L05</t>
  </si>
  <si>
    <t>一般公共预算转移性收支决算录入表</t>
  </si>
  <si>
    <t>创建单位的级次</t>
  </si>
  <si>
    <t>null</t>
  </si>
  <si>
    <t>007</t>
  </si>
  <si>
    <t>L06</t>
  </si>
  <si>
    <t>一般公共预算收入预算变动情况录入表</t>
  </si>
  <si>
    <t>助记符 拼音首字母</t>
  </si>
  <si>
    <t>205,223</t>
  </si>
  <si>
    <t>008</t>
  </si>
  <si>
    <t>L07</t>
  </si>
  <si>
    <t>一般公共预算支出预算变动及结余、结转情况录入表</t>
  </si>
  <si>
    <t>行政区划代码</t>
  </si>
  <si>
    <t/>
  </si>
  <si>
    <t>009</t>
  </si>
  <si>
    <t>sheet2</t>
  </si>
  <si>
    <t>第二部分：政府性基金预算</t>
  </si>
  <si>
    <t>411203000</t>
  </si>
  <si>
    <t>011</t>
  </si>
  <si>
    <t>L08</t>
  </si>
  <si>
    <t>政府性基金预算收入决算录入表</t>
  </si>
  <si>
    <t xml:space="preserve">行政区划类型 </t>
  </si>
  <si>
    <t>012</t>
  </si>
  <si>
    <t>L09</t>
  </si>
  <si>
    <t>政府性基金预算支出决算功能分类录入表</t>
  </si>
  <si>
    <t>财政区划代码</t>
  </si>
  <si>
    <t>0010</t>
  </si>
  <si>
    <t>L10</t>
  </si>
  <si>
    <t>政府性基金预算收支及结余情况录入表</t>
  </si>
  <si>
    <t xml:space="preserve">财政区划类型 </t>
  </si>
  <si>
    <t>0011</t>
  </si>
  <si>
    <t>L11</t>
  </si>
  <si>
    <t>政府性基金预算转移性收支决算录入表</t>
  </si>
  <si>
    <t>单位年度</t>
  </si>
  <si>
    <t>2024</t>
  </si>
  <si>
    <t>0012</t>
  </si>
  <si>
    <t>L12</t>
  </si>
  <si>
    <t>政府性基金预算收入预算变动情况录入表</t>
  </si>
  <si>
    <t>期间代码</t>
  </si>
  <si>
    <t>2024N</t>
  </si>
  <si>
    <t>0013</t>
  </si>
  <si>
    <t>L13</t>
  </si>
  <si>
    <t>政府性基金预算支出预算变动情况录入表</t>
  </si>
  <si>
    <t>舍位状态</t>
  </si>
  <si>
    <t>0</t>
  </si>
  <si>
    <t>0014</t>
  </si>
  <si>
    <t>sheet3</t>
  </si>
  <si>
    <t>第三部分：国有资本经营预算</t>
  </si>
  <si>
    <t>数值单位</t>
  </si>
  <si>
    <t>万元</t>
  </si>
  <si>
    <t>0015</t>
  </si>
  <si>
    <t>L14</t>
  </si>
  <si>
    <t>国有资本经营预算收支决算录入表</t>
  </si>
  <si>
    <t>0016</t>
  </si>
  <si>
    <t>L15</t>
  </si>
  <si>
    <t>国有资本经营预算转移性收支决算录入表</t>
  </si>
  <si>
    <t>0017</t>
  </si>
  <si>
    <t>sheet4</t>
  </si>
  <si>
    <t>第四部分:社会保险基金预算及政府债务情况</t>
  </si>
  <si>
    <t>0018</t>
  </si>
  <si>
    <t>L16</t>
  </si>
  <si>
    <t>社会保险基金预算收支及结余情况录入表</t>
  </si>
  <si>
    <t>0021</t>
  </si>
  <si>
    <t>L17</t>
  </si>
  <si>
    <t>地方政府债务余额情况录入表</t>
  </si>
  <si>
    <t>0022</t>
  </si>
  <si>
    <t>L18</t>
  </si>
  <si>
    <t>地方政府专项债务分项目余额情况录入表</t>
  </si>
  <si>
    <t>0025</t>
  </si>
  <si>
    <t>sheet5</t>
  </si>
  <si>
    <t>第五部分：补充资料</t>
  </si>
  <si>
    <t>0026</t>
  </si>
  <si>
    <t>L19</t>
  </si>
  <si>
    <t>乡镇一般公共预算收支决算录入表</t>
  </si>
  <si>
    <t>0027</t>
  </si>
  <si>
    <t>L20</t>
  </si>
  <si>
    <t>乡镇政府性基金预算收支决算录入表</t>
  </si>
  <si>
    <t>0028</t>
  </si>
  <si>
    <t>L21</t>
  </si>
  <si>
    <t>乡镇国有资本经营预算收支决算录入表</t>
  </si>
  <si>
    <t>0031</t>
  </si>
  <si>
    <t>L22</t>
  </si>
  <si>
    <t>相关指标录入表</t>
  </si>
  <si>
    <t>2024年度</t>
  </si>
  <si>
    <t>陕州区基础信息表</t>
  </si>
  <si>
    <t xml:space="preserve">单位名称  </t>
  </si>
  <si>
    <t>三门峡市陕州区财政局</t>
  </si>
  <si>
    <t xml:space="preserve">单位负责人  </t>
  </si>
  <si>
    <t>茹燕</t>
  </si>
  <si>
    <t xml:space="preserve">处（科、股）负责人  </t>
  </si>
  <si>
    <t>李丹</t>
  </si>
  <si>
    <t xml:space="preserve">经办人  </t>
  </si>
  <si>
    <t>毋晓菲</t>
  </si>
  <si>
    <t xml:space="preserve">联系电话  </t>
  </si>
  <si>
    <t>0398-3833140</t>
  </si>
  <si>
    <t xml:space="preserve">单位地址  </t>
  </si>
  <si>
    <t>陕州区陕州大道</t>
  </si>
  <si>
    <t xml:space="preserve">单位邮编  </t>
  </si>
  <si>
    <t>472100</t>
  </si>
  <si>
    <t xml:space="preserve">单位级次  </t>
  </si>
  <si>
    <t>区县级</t>
  </si>
  <si>
    <t xml:space="preserve">所在地区类型  </t>
  </si>
  <si>
    <t>省</t>
  </si>
  <si>
    <t xml:space="preserve">地区属性  </t>
  </si>
  <si>
    <t>中部</t>
  </si>
  <si>
    <t xml:space="preserve">计划单列市属性  </t>
  </si>
  <si>
    <t>无</t>
  </si>
  <si>
    <t xml:space="preserve">自治州属性  </t>
  </si>
  <si>
    <t xml:space="preserve">区县类型  </t>
  </si>
  <si>
    <t>县级区</t>
  </si>
  <si>
    <t xml:space="preserve">贫困县  </t>
  </si>
  <si>
    <t>否</t>
  </si>
  <si>
    <t xml:space="preserve">自治县  </t>
  </si>
  <si>
    <t xml:space="preserve">省直管县  </t>
  </si>
  <si>
    <t xml:space="preserve">省直属县  </t>
  </si>
  <si>
    <t xml:space="preserve">区域面积  </t>
  </si>
  <si>
    <t>(平方公里)</t>
  </si>
  <si>
    <t xml:space="preserve">行政区划代码  </t>
  </si>
  <si>
    <t>411203</t>
  </si>
  <si>
    <t>录 入 表 目 录</t>
  </si>
  <si>
    <t>表号</t>
  </si>
  <si>
    <t>表名</t>
  </si>
  <si>
    <t>页码</t>
  </si>
  <si>
    <t>基础信息表</t>
  </si>
  <si>
    <t>录入01表</t>
  </si>
  <si>
    <t>第一部分:一般公共预算</t>
  </si>
  <si>
    <t>录入02表</t>
  </si>
  <si>
    <t>录入03表</t>
  </si>
  <si>
    <t>录入04表</t>
  </si>
  <si>
    <t>录入05表</t>
  </si>
  <si>
    <t>录入06表</t>
  </si>
  <si>
    <t>录入07表</t>
  </si>
  <si>
    <t>录入08表</t>
  </si>
  <si>
    <t>第二部分:政府性基金预算</t>
  </si>
  <si>
    <t>录入09表</t>
  </si>
  <si>
    <t>录入10表</t>
  </si>
  <si>
    <t>录入11表</t>
  </si>
  <si>
    <t>录入12表</t>
  </si>
  <si>
    <t>录入13表</t>
  </si>
  <si>
    <t>录入14表</t>
  </si>
  <si>
    <t>第三部分:国有资本经营预算</t>
  </si>
  <si>
    <t>录入15表</t>
  </si>
  <si>
    <t>录入16表</t>
  </si>
  <si>
    <t>录入17表</t>
  </si>
  <si>
    <t>录入18表</t>
  </si>
  <si>
    <t>录入19表</t>
  </si>
  <si>
    <t>第五部分:补充资料</t>
  </si>
  <si>
    <t>录入20表</t>
  </si>
  <si>
    <t>录入21表</t>
  </si>
  <si>
    <t>录入22表</t>
  </si>
  <si>
    <t xml:space="preserve">2024年度陕州区一般公共预算收入决算录入表_x0009__x0009_</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</si>
  <si>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</si>
  <si>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</si>
  <si>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</si>
  <si>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</si>
  <si>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</si>
  <si>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</si>
  <si>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</si>
  <si>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</si>
  <si>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</si>
  <si>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</si>
  <si>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</si>
  <si>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</si>
  <si>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</si>
  <si>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</si>
  <si>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</si>
  <si>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</si>
  <si>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</si>
  <si>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</si>
  <si>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</si>
  <si>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</si>
  <si>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</si>
  <si>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</si>
  <si>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</si>
  <si>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</si>
  <si>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</si>
  <si>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</si>
  <si>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</si>
  <si>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</si>
  <si>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</si>
  <si>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</si>
  <si>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</si>
  <si>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</si>
  <si>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</si>
  <si>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</si>
  <si>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</si>
  <si>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</si>
  <si>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</si>
  <si>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</si>
  <si>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</si>
  <si>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</si>
  <si>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</si>
  <si>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</si>
  <si>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</si>
  <si>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</si>
  <si>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</si>
  <si>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</si>
  <si>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</si>
  <si>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</si>
  <si>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</si>
  <si>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</si>
  <si>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</si>
  <si>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</si>
  <si>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</si>
  <si>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</si>
  <si>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</si>
  <si>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</si>
  <si>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</si>
  <si>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</si>
  <si>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</si>
  <si>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</si>
  <si>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</si>
  <si>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</si>
  <si>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</si>
  <si>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</si>
  <si>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</si>
  <si>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</si>
  <si>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</si>
  <si>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</si>
  <si>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</si>
  <si>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</si>
  <si>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</si>
  <si>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</si>
  <si>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</si>
  <si>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</si>
  <si>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</si>
  <si>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</si>
  <si>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</si>
  <si>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</si>
  <si>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</si>
  <si>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</si>
  <si>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</si>
  <si>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</si>
  <si>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</si>
  <si>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</si>
  <si>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</si>
  <si>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</si>
  <si>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</si>
  <si>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</si>
  <si>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</si>
  <si>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</si>
  <si>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</si>
  <si>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</si>
  <si>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</si>
  <si>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</si>
  <si>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</si>
  <si>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</si>
  <si>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</si>
  <si>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</si>
  <si>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</si>
  <si>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</si>
  <si>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</si>
  <si>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</si>
  <si>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</si>
  <si>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</si>
  <si>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</si>
  <si>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</si>
  <si>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</si>
  <si>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</si>
  <si>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</si>
  <si>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</si>
  <si>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</si>
  <si>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</si>
  <si>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</si>
  <si>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</si>
  <si>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</si>
  <si>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</si>
  <si>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</si>
  <si>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</si>
  <si>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</si>
  <si>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</si>
  <si>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</si>
  <si>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</si>
  <si>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</si>
  <si>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</si>
  <si>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</si>
  <si>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</si>
  <si>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</si>
  <si>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</si>
  <si>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</si>
  <si>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</si>
  <si>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</si>
  <si>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</si>
  <si>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</si>
  <si>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</si>
  <si>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</si>
  <si>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</si>
  <si>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</si>
  <si>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</si>
  <si>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</si>
  <si>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</si>
  <si>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</si>
  <si>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</si>
  <si>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</si>
  <si>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</si>
  <si>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</si>
  <si>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</si>
  <si>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</si>
  <si>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</si>
  <si>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</si>
  <si>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</si>
  <si>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</si>
  <si>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</si>
  <si>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</si>
  <si>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</si>
  <si>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</si>
  <si>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</si>
  <si>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</si>
  <si>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</si>
  <si>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</si>
  <si>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</si>
  <si>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</si>
  <si>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</si>
  <si>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</si>
  <si>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</si>
  <si>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</si>
  <si>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</si>
  <si>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</si>
  <si>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</si>
  <si>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</si>
  <si>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</si>
  <si>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</si>
  <si>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</si>
  <si>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</si>
  <si>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</si>
  <si>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</si>
  <si>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</si>
  <si>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</si>
  <si>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</si>
  <si>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</si>
  <si>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</si>
  <si>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</si>
  <si>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</si>
  <si>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</si>
  <si>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</si>
  <si>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</si>
  <si>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</si>
  <si>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</si>
  <si>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</si>
  <si>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</si>
  <si>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</si>
  <si>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</si>
  <si>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</si>
  <si>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</si>
  <si>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</si>
  <si>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</si>
  <si>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</si>
  <si>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</si>
  <si>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</si>
  <si>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</si>
  <si>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</si>
  <si>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</si>
  <si>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</si>
  <si>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</si>
  <si>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</si>
  <si>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</si>
  <si>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</si>
  <si>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</si>
  <si>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</si>
  <si>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</si>
  <si>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</si>
  <si>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</si>
  <si>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</si>
  <si>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</si>
  <si>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</si>
  <si>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</si>
  <si>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</si>
  <si>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</si>
  <si>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</si>
  <si>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</si>
  <si>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</si>
  <si>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</si>
  <si>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</si>
  <si>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</si>
  <si>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</si>
  <si>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</si>
  <si>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</si>
  <si>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</si>
  <si>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</si>
  <si>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</si>
  <si>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</si>
  <si>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</si>
  <si>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</si>
  <si>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</si>
  <si>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</si>
  <si>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</si>
  <si>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</si>
  <si>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</si>
  <si>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</si>
  <si>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</si>
  <si>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</si>
  <si>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</si>
  <si>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</si>
  <si>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</si>
  <si>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</si>
  <si>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</si>
  <si>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</si>
  <si>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</si>
  <si>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</si>
  <si>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</si>
  <si>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</si>
  <si>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</si>
  <si>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</si>
  <si>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</si>
  <si>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</si>
  <si>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</si>
  <si>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</si>
  <si>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</si>
  <si>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</si>
  <si>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</si>
  <si>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</si>
  <si>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</si>
  <si>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</si>
  <si>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</si>
  <si>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</si>
  <si>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</si>
  <si>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</si>
  <si>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</si>
  <si>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</si>
  <si>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</si>
  <si>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</si>
  <si>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</si>
  <si>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</si>
  <si>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</si>
  <si>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</si>
  <si>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</si>
  <si>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</si>
  <si>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</si>
  <si>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</si>
  <si>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</si>
  <si>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</si>
  <si>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</si>
  <si>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</si>
  <si>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</si>
  <si>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</si>
  <si>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</si>
  <si>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</si>
  <si>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</si>
  <si>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</si>
  <si>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</si>
  <si>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</si>
  <si>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</si>
  <si>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</si>
  <si>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</si>
  <si>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</si>
  <si>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</si>
  <si>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</si>
  <si>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</si>
  <si>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</si>
  <si>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</si>
  <si>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</si>
  <si>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</si>
  <si>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</si>
  <si>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</si>
  <si>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</si>
  <si>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</si>
  <si>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</si>
  <si>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</si>
  <si>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</si>
  <si>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</si>
  <si>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</si>
  <si>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</si>
  <si>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</si>
  <si>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</si>
  <si>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</si>
  <si>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</si>
  <si>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</si>
  <si>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</si>
  <si>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</si>
  <si>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</si>
  <si>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</si>
  <si>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</si>
  <si>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</si>
  <si>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</si>
  <si>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</si>
  <si>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</si>
  <si>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</si>
  <si>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</si>
  <si>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</si>
  <si>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</si>
  <si>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</si>
  <si>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</si>
  <si>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</si>
  <si>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</si>
  <si>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</si>
  <si>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</si>
  <si>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</si>
  <si>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</si>
  <si>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</si>
  <si>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</si>
  <si>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</si>
  <si>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</si>
  <si>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</si>
  <si>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</si>
  <si>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</si>
  <si>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</si>
  <si>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</si>
  <si>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</si>
  <si>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</si>
  <si>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</si>
  <si>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</si>
  <si>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</si>
  <si>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</si>
  <si>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</si>
  <si>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</si>
  <si>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</si>
  <si>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</si>
  <si>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</si>
  <si>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</si>
  <si>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</si>
  <si>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</si>
  <si>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</si>
  <si>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</si>
  <si>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</si>
  <si>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</si>
  <si>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</si>
  <si>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</si>
  <si>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</si>
  <si>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</si>
  <si>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</si>
  <si>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</si>
  <si>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</si>
  <si>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</si>
  <si>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</si>
  <si>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</si>
  <si>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</si>
  <si>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</si>
  <si>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</si>
  <si>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</si>
  <si>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</si>
  <si>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</si>
  <si>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</si>
  <si>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</si>
  <si>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</si>
  <si>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</si>
  <si>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</si>
  <si>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</si>
  <si>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</si>
  <si>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</si>
  <si>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</si>
  <si>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</si>
  <si>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</si>
  <si>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</si>
  <si>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</si>
  <si>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</si>
  <si>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</si>
  <si>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</si>
  <si>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</si>
  <si>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</si>
  <si>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</si>
  <si>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</si>
  <si>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</si>
  <si>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</si>
  <si>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</si>
  <si>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</si>
  <si>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</si>
  <si>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</si>
  <si>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</si>
  <si>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</si>
  <si>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</si>
  <si>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</si>
  <si>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</si>
  <si>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</si>
  <si>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</si>
  <si>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</si>
  <si>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</si>
  <si>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</si>
  <si>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</si>
  <si>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</si>
  <si>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</si>
  <si>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</si>
  <si>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</si>
  <si>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</si>
  <si>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</si>
  <si>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</si>
  <si>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</si>
  <si>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</si>
  <si>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</si>
  <si>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</si>
  <si>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</si>
  <si>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</si>
  <si>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</si>
  <si>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</si>
  <si>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</si>
  <si>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</si>
  <si>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</si>
  <si>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</si>
  <si>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</si>
  <si>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</si>
  <si>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</si>
  <si>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</si>
  <si>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</si>
  <si>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</si>
  <si>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</si>
  <si>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</si>
  <si>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</si>
  <si>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</si>
  <si>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</si>
  <si>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</si>
  <si>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</si>
  <si>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</si>
  <si>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</si>
  <si>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</si>
  <si>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</si>
  <si>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</si>
  <si>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</si>
  <si>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</si>
  <si>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</si>
  <si>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</si>
  <si>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</si>
  <si>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</si>
  <si>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</si>
  <si>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</si>
  <si>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</si>
  <si>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</si>
  <si>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</si>
  <si>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</si>
  <si>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</si>
  <si>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</si>
  <si>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</si>
  <si>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</si>
  <si>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</si>
  <si>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</si>
  <si>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</si>
  <si>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</si>
  <si>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</si>
  <si>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</si>
  <si>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</si>
  <si>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</si>
  <si>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</si>
  <si>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</si>
  <si>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</si>
  <si>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</si>
  <si>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</si>
  <si>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</si>
  <si>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</si>
  <si>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</si>
  <si>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</si>
  <si>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</si>
  <si>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</si>
  <si>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</si>
  <si>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</si>
  <si>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</si>
  <si>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</si>
  <si>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</si>
  <si>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</si>
  <si>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</si>
  <si>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</si>
  <si>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</si>
  <si>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</si>
  <si>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</si>
  <si>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</si>
  <si>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</si>
  <si>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</si>
  <si>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</si>
  <si>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</si>
  <si>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</si>
  <si>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</si>
  <si>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</si>
  <si>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</si>
  <si>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</si>
  <si>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</si>
  <si>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</si>
  <si>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</si>
  <si>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</si>
  <si>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</si>
  <si>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</si>
  <si>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</si>
  <si>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</si>
  <si>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</si>
  <si>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</si>
  <si>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</si>
  <si>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</si>
  <si>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</si>
  <si>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</si>
  <si>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</si>
  <si>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</si>
  <si>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</si>
  <si>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</si>
  <si>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</si>
  <si>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</si>
  <si>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</si>
  <si>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</si>
  <si>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</si>
  <si>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</si>
  <si>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</si>
  <si>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</si>
  <si>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</si>
  <si>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</si>
  <si>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</si>
  <si>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</si>
  <si>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</si>
  <si>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</si>
  <si>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</si>
  <si>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</si>
  <si>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</si>
  <si>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</si>
  <si>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</si>
  <si>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</si>
  <si>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</si>
  <si>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</si>
  <si>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</si>
  <si>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</si>
  <si>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</si>
  <si>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</si>
  <si>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</si>
  <si>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</si>
  <si>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</si>
  <si>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</si>
  <si>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</si>
  <si>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</si>
  <si>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</si>
  <si>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</si>
  <si>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</si>
  <si>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</si>
  <si>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</si>
  <si>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</si>
  <si>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</si>
  <si>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</si>
  <si>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</si>
  <si>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</si>
  <si>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</si>
  <si>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</si>
  <si>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</si>
  <si>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</si>
  <si>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</si>
  <si>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</si>
  <si>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</si>
  <si>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</si>
  <si>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</si>
  <si>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</si>
  <si>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</si>
  <si>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</si>
  <si>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</si>
  <si>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</si>
  <si>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</si>
  <si>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</si>
  <si>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</si>
  <si>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</si>
  <si>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</si>
  <si>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</si>
  <si>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</si>
  <si>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</si>
  <si>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</si>
  <si>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</si>
  <si>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</si>
  <si>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</si>
  <si>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</si>
  <si>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</si>
  <si>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</si>
  <si>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</si>
  <si>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</si>
  <si>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</si>
  <si>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</si>
  <si>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</si>
  <si>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</si>
  <si>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</si>
  <si>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</si>
  <si>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</si>
  <si>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</si>
  <si>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</si>
  <si>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</si>
  <si>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</si>
  <si>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</si>
  <si>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</si>
  <si>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</si>
  <si>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</si>
  <si>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</si>
  <si>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</si>
  <si>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</si>
  <si>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</si>
  <si>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</si>
  <si>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</si>
  <si>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</si>
  <si>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</si>
  <si>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</si>
  <si>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</si>
  <si>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</si>
  <si>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</si>
  <si>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</si>
  <si>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</si>
  <si>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</si>
  <si>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</si>
  <si>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</si>
  <si>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</si>
  <si>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</si>
  <si>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</si>
  <si>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</si>
  <si>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</si>
  <si>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</si>
  <si>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</si>
  <si>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</si>
  <si>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</si>
  <si>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</si>
  <si>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</si>
  <si>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</si>
  <si>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</si>
  <si>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</si>
  <si>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</si>
  <si>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</si>
  <si>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</si>
  <si>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</si>
  <si>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</si>
  <si>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</si>
  <si>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</si>
  <si>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</si>
  <si>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</si>
  <si>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</si>
  <si>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</si>
  <si>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</si>
  <si>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</si>
  <si>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</si>
  <si>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</si>
  <si>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</si>
  <si>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</si>
  <si>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</si>
  <si>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</si>
  <si>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</si>
  <si>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</si>
  <si>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</si>
  <si>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</si>
  <si>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</si>
  <si>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2024年度陕州区一般公共预算支出决算功能分类录入表</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</si>
  <si>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</si>
  <si>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</si>
  <si>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</si>
  <si>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</si>
  <si>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</si>
  <si>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</si>
  <si>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</si>
  <si>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</si>
  <si>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</si>
  <si>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</si>
  <si>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</si>
  <si>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</si>
  <si>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</si>
  <si>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</si>
  <si>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</si>
  <si>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</si>
  <si>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</si>
  <si>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</si>
  <si>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</si>
  <si>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</si>
  <si>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</si>
  <si>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</si>
  <si>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</si>
  <si>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</si>
  <si>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</si>
  <si>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</si>
  <si>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</si>
  <si>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</si>
  <si>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</si>
  <si>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</si>
  <si>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</si>
  <si>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</si>
  <si>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</si>
  <si>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</si>
  <si>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</si>
  <si>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</si>
  <si>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</si>
  <si>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</si>
  <si>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</si>
  <si>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</si>
  <si>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</si>
  <si>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</si>
  <si>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</si>
  <si>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</si>
  <si>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</si>
  <si>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</si>
  <si>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</si>
  <si>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</si>
  <si>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</si>
  <si>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</si>
  <si>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</si>
  <si>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</si>
  <si>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</si>
  <si>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</si>
  <si>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</si>
  <si>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</si>
  <si>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</si>
  <si>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</si>
  <si>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</si>
  <si>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</si>
  <si>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</si>
  <si>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</si>
  <si>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</si>
  <si>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</si>
  <si>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</si>
  <si>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</si>
  <si>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</si>
  <si>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</si>
  <si>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</si>
  <si>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</si>
  <si>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</si>
  <si>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</si>
  <si>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</si>
  <si>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</si>
  <si>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</si>
  <si>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</si>
  <si>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</si>
  <si>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</si>
  <si>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</si>
  <si>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</si>
  <si>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</si>
  <si>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</si>
  <si>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</si>
  <si>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</si>
  <si>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</si>
  <si>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</si>
  <si>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</si>
  <si>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</si>
  <si>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</si>
  <si>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</si>
  <si>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</si>
  <si>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</si>
  <si>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</si>
  <si>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</si>
  <si>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</si>
  <si>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</si>
  <si>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</si>
  <si>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</si>
  <si>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</si>
  <si>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</si>
  <si>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</si>
  <si>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</si>
  <si>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</si>
  <si>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</si>
  <si>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</si>
  <si>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</si>
  <si>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</si>
  <si>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</si>
  <si>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</si>
  <si>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</si>
  <si>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</si>
  <si>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</si>
  <si>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</si>
  <si>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</si>
  <si>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</si>
  <si>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</si>
  <si>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</si>
  <si>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</si>
  <si>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</si>
  <si>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</si>
  <si>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</si>
  <si>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</si>
  <si>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</si>
  <si>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</si>
  <si>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</si>
  <si>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</si>
  <si>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</si>
  <si>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</si>
  <si>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</si>
  <si>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</si>
  <si>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</si>
  <si>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</si>
  <si>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</si>
  <si>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</si>
  <si>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</si>
  <si>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</si>
  <si>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</si>
  <si>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</si>
  <si>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</si>
  <si>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</si>
  <si>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</si>
  <si>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</si>
  <si>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</si>
  <si>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</si>
  <si>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</si>
  <si>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</si>
  <si>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</si>
  <si>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</si>
  <si>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</si>
  <si>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</si>
  <si>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</si>
  <si>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</si>
  <si>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</si>
  <si>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</si>
  <si>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</si>
  <si>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</si>
  <si>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</si>
  <si>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</si>
  <si>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</si>
  <si>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</si>
  <si>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</si>
  <si>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</si>
  <si>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</si>
  <si>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</si>
  <si>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</si>
  <si>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</si>
  <si>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</si>
  <si>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</si>
  <si>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</si>
  <si>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</si>
  <si>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</si>
  <si>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</si>
  <si>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</si>
  <si>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</si>
  <si>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</si>
  <si>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</si>
  <si>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</si>
  <si>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</si>
  <si>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</si>
  <si>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</si>
  <si>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</si>
  <si>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</si>
  <si>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</si>
  <si>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</si>
  <si>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</si>
  <si>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</si>
  <si>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</si>
  <si>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</si>
  <si>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</si>
  <si>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</si>
  <si>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</si>
  <si>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</si>
  <si>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</si>
  <si>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</si>
  <si>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</si>
  <si>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</si>
  <si>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</si>
  <si>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</si>
  <si>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</si>
  <si>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</si>
  <si>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</si>
  <si>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</si>
  <si>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</si>
  <si>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</si>
  <si>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</si>
  <si>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</si>
  <si>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</si>
  <si>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</si>
  <si>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</si>
  <si>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</si>
  <si>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</si>
  <si>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</si>
  <si>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</si>
  <si>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</si>
  <si>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</si>
  <si>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</si>
  <si>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</si>
  <si>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</si>
  <si>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</si>
  <si>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</si>
  <si>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</si>
  <si>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</si>
  <si>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</si>
  <si>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</si>
  <si>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</si>
  <si>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</si>
  <si>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</si>
  <si>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</si>
  <si>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</si>
  <si>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</si>
  <si>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</si>
  <si>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</si>
  <si>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</si>
  <si>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</si>
  <si>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</si>
  <si>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</si>
  <si>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</si>
  <si>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</si>
  <si>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</si>
  <si>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</si>
  <si>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</si>
  <si>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</si>
  <si>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</si>
  <si>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</si>
  <si>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</si>
  <si>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</si>
  <si>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</si>
  <si>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</si>
  <si>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</si>
  <si>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</si>
  <si>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</si>
  <si>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</si>
  <si>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</si>
  <si>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</si>
  <si>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</si>
  <si>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</si>
  <si>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</si>
  <si>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</si>
  <si>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</si>
  <si>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</si>
  <si>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</si>
  <si>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</si>
  <si>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</si>
  <si>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</si>
  <si>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</si>
  <si>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</si>
  <si>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</si>
  <si>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</si>
  <si>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</si>
  <si>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</si>
  <si>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</si>
  <si>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</si>
  <si>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</si>
  <si>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</si>
  <si>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</si>
  <si>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</si>
  <si>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</si>
  <si>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</si>
  <si>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</si>
  <si>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</si>
  <si>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</si>
  <si>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</si>
  <si>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</si>
  <si>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</si>
  <si>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</si>
  <si>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</si>
  <si>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</si>
  <si>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</si>
  <si>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</si>
  <si>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</si>
  <si>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</si>
  <si>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</si>
  <si>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</si>
  <si>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</si>
  <si>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</si>
  <si>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</si>
  <si>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</si>
  <si>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</si>
  <si>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</si>
  <si>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</si>
  <si>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</si>
  <si>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</si>
  <si>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</si>
  <si>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</si>
  <si>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</si>
  <si>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</si>
  <si>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</si>
  <si>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</si>
  <si>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</si>
  <si>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</si>
  <si>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</si>
  <si>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</si>
  <si>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</si>
  <si>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</si>
  <si>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</si>
  <si>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</si>
  <si>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</si>
  <si>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</si>
  <si>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</si>
  <si>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</si>
  <si>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</si>
  <si>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</si>
  <si>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</si>
  <si>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</si>
  <si>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</si>
  <si>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</si>
  <si>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</si>
  <si>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</si>
  <si>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</si>
  <si>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</si>
  <si>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</si>
  <si>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</si>
  <si>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</si>
  <si>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</si>
  <si>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</si>
  <si>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</si>
  <si>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</si>
  <si>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</si>
  <si>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</si>
  <si>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</si>
  <si>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</si>
  <si>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</si>
  <si>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</si>
  <si>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</si>
  <si>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</si>
  <si>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</si>
  <si>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</si>
  <si>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</si>
  <si>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</si>
  <si>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</si>
  <si>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</si>
  <si>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</si>
  <si>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</si>
  <si>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</si>
  <si>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</si>
  <si>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</si>
  <si>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</si>
  <si>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</si>
  <si>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</si>
  <si>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</si>
  <si>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</si>
  <si>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</si>
  <si>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</si>
  <si>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</si>
  <si>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</si>
  <si>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</si>
  <si>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</si>
  <si>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</si>
  <si>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</si>
  <si>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</si>
  <si>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</si>
  <si>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</si>
  <si>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</si>
  <si>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</si>
  <si>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</si>
  <si>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</si>
  <si>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</si>
  <si>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</si>
  <si>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</si>
  <si>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</si>
  <si>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</si>
  <si>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</si>
  <si>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</si>
  <si>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</si>
  <si>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</si>
  <si>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</si>
  <si>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</si>
  <si>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</si>
  <si>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</si>
  <si>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</si>
  <si>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</si>
  <si>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</si>
  <si>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</si>
  <si>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</si>
  <si>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</si>
  <si>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</si>
  <si>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</si>
  <si>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</si>
  <si>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</si>
  <si>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</si>
  <si>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</si>
  <si>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</si>
  <si>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</si>
  <si>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</si>
  <si>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</si>
  <si>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</si>
  <si>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</si>
  <si>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</si>
  <si>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</si>
  <si>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</si>
  <si>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</si>
  <si>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</si>
  <si>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</si>
  <si>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</si>
  <si>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</si>
  <si>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</si>
  <si>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</si>
  <si>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</si>
  <si>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</si>
  <si>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</si>
  <si>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</si>
  <si>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</si>
  <si>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</si>
  <si>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</si>
  <si>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</si>
  <si>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</si>
  <si>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</si>
  <si>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</si>
  <si>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</si>
  <si>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</si>
  <si>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</si>
  <si>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</si>
  <si>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</si>
  <si>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</si>
  <si>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</si>
  <si>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</si>
  <si>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</si>
  <si>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</si>
  <si>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</si>
  <si>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</si>
  <si>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</si>
  <si>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</si>
  <si>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</si>
  <si>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</si>
  <si>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</si>
  <si>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</si>
  <si>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</si>
  <si>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</si>
  <si>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</si>
  <si>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</si>
  <si>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</si>
  <si>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</si>
  <si>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</si>
  <si>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</si>
  <si>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</si>
  <si>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</si>
  <si>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</si>
  <si>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</si>
  <si>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</si>
  <si>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</si>
  <si>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</si>
  <si>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</si>
  <si>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</si>
  <si>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</si>
  <si>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</si>
  <si>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</si>
  <si>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</si>
  <si>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</si>
  <si>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</si>
  <si>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</si>
  <si>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</si>
  <si>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</si>
  <si>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</si>
  <si>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</si>
  <si>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</si>
  <si>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</si>
  <si>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</si>
  <si>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</si>
  <si>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</si>
  <si>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</si>
  <si>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</si>
  <si>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</si>
  <si>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</si>
  <si>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</si>
  <si>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</si>
  <si>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</si>
  <si>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</si>
  <si>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</si>
  <si>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</si>
  <si>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</si>
  <si>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</si>
  <si>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</si>
  <si>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</si>
  <si>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</si>
  <si>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</si>
  <si>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</si>
  <si>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</si>
  <si>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</si>
  <si>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</si>
  <si>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</si>
  <si>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</si>
  <si>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</si>
  <si>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</si>
  <si>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</si>
  <si>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</si>
  <si>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</si>
  <si>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</si>
  <si>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</si>
  <si>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</si>
  <si>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</si>
  <si>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</si>
  <si>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</si>
  <si>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</si>
  <si>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</si>
  <si>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</si>
  <si>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</si>
  <si>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</si>
  <si>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</si>
  <si>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</si>
  <si>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</si>
  <si>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</si>
  <si>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</si>
  <si>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</si>
  <si>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</si>
  <si>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</si>
  <si>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</si>
  <si>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</si>
  <si>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</si>
  <si>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</si>
  <si>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</si>
  <si>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</si>
  <si>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</si>
  <si>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</si>
  <si>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</si>
  <si>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</si>
  <si>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</si>
  <si>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</si>
  <si>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</si>
  <si>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</si>
  <si>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</si>
  <si>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</si>
  <si>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</si>
  <si>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</si>
  <si>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</si>
  <si>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</si>
  <si>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</si>
  <si>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</si>
  <si>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</si>
  <si>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</si>
  <si>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</si>
  <si>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</si>
  <si>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</si>
  <si>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</si>
  <si>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</si>
  <si>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</si>
  <si>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</si>
  <si>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</si>
  <si>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</si>
  <si>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</si>
  <si>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</si>
  <si>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</si>
  <si>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</si>
  <si>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</si>
  <si>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</si>
  <si>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</si>
  <si>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</si>
  <si>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</si>
  <si>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</si>
  <si>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</si>
  <si>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</si>
  <si>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</si>
  <si>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</si>
  <si>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</si>
  <si>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</si>
  <si>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</si>
  <si>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</si>
  <si>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</si>
  <si>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</si>
  <si>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</si>
  <si>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</si>
  <si>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</si>
  <si>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</si>
  <si>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</si>
  <si>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</si>
  <si>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</si>
  <si>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</si>
  <si>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</si>
  <si>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</si>
  <si>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</si>
  <si>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</si>
  <si>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</si>
  <si>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</si>
  <si>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</si>
  <si>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</si>
  <si>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</si>
  <si>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</si>
  <si>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</si>
  <si>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</si>
  <si>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</si>
  <si>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</si>
  <si>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</si>
  <si>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</si>
  <si>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</si>
  <si>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</si>
  <si>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</si>
  <si>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</si>
  <si>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</si>
  <si>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</si>
  <si>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</si>
  <si>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</si>
  <si>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</si>
  <si>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</si>
  <si>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</si>
  <si>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</si>
  <si>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</si>
  <si>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</si>
  <si>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</si>
  <si>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</si>
  <si>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</si>
  <si>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</si>
  <si>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</si>
  <si>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</si>
  <si>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</si>
  <si>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</si>
  <si>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</si>
  <si>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</si>
  <si>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</si>
  <si>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</si>
  <si>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</si>
  <si>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</si>
  <si>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</si>
  <si>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</si>
  <si>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</si>
  <si>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</si>
  <si>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</si>
  <si>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</si>
  <si>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</si>
  <si>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</si>
  <si>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</si>
  <si>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</si>
  <si>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</si>
  <si>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</si>
  <si>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</si>
  <si>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</si>
  <si>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</si>
  <si>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</si>
  <si>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</si>
  <si>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</si>
  <si>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</si>
  <si>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</si>
  <si>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</si>
  <si>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</si>
  <si>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</si>
  <si>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</si>
  <si>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</si>
  <si>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</si>
  <si>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</si>
  <si>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</si>
  <si>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</si>
  <si>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</si>
  <si>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</si>
  <si>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</si>
  <si>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</si>
  <si>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</si>
  <si>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</si>
  <si>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</si>
  <si>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</si>
  <si>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</si>
  <si>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</si>
  <si>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</si>
  <si>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</si>
  <si>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</si>
  <si>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</si>
  <si>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</si>
  <si>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</si>
  <si>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</si>
  <si>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</si>
  <si>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</si>
  <si>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</si>
  <si>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</si>
  <si>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</si>
  <si>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</si>
  <si>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</si>
  <si>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</si>
  <si>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</si>
  <si>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</si>
  <si>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</si>
  <si>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</si>
  <si>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</si>
  <si>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</si>
  <si>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</si>
  <si>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</si>
  <si>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</si>
  <si>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</si>
  <si>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</si>
  <si>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</si>
  <si>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</si>
  <si>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</si>
  <si>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</si>
  <si>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</si>
  <si>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</si>
  <si>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</si>
  <si>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</si>
  <si>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</si>
  <si>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</si>
  <si>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</si>
  <si>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</si>
  <si>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</si>
  <si>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</si>
  <si>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</si>
  <si>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</si>
  <si>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</si>
  <si>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</si>
  <si>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</si>
  <si>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</si>
  <si>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</si>
  <si>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</si>
  <si>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</si>
  <si>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</si>
  <si>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</si>
  <si>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</si>
  <si>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</si>
  <si>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</si>
  <si>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</si>
  <si>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</si>
  <si>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</si>
  <si>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</si>
  <si>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</si>
  <si>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</si>
  <si>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</si>
  <si>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</si>
  <si>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</si>
  <si>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</si>
  <si>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</si>
  <si>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</si>
  <si>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</si>
  <si>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</si>
  <si>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</si>
  <si>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</si>
  <si>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</si>
  <si>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</si>
  <si>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</si>
  <si>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</si>
  <si>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</si>
  <si>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</si>
  <si>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</si>
  <si>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</si>
  <si>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</si>
  <si>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</si>
  <si>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</si>
  <si>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</si>
  <si>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</si>
  <si>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</si>
  <si>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</si>
  <si>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</si>
  <si>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</si>
  <si>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</si>
  <si>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</si>
  <si>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</si>
  <si>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</si>
  <si>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</si>
  <si>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</si>
  <si>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</si>
  <si>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</si>
  <si>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</si>
  <si>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</si>
  <si>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</si>
  <si>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</si>
  <si>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</si>
  <si>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</si>
  <si>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</si>
  <si>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</si>
  <si>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</si>
  <si>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</si>
  <si>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</si>
  <si>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</si>
  <si>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</si>
  <si>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</si>
  <si>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</si>
  <si>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</si>
  <si>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</si>
  <si>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</si>
  <si>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</si>
  <si>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</si>
  <si>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</si>
  <si>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</si>
  <si>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</si>
  <si>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</si>
  <si>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</si>
  <si>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</si>
  <si>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</si>
  <si>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</si>
  <si>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</si>
  <si>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</si>
  <si>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</si>
  <si>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</si>
  <si>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</si>
  <si>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</si>
  <si>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</si>
  <si>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</si>
  <si>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</si>
  <si>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</si>
  <si>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</si>
  <si>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</si>
  <si>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</si>
  <si>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</si>
  <si>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</si>
  <si>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</si>
  <si>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</si>
  <si>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</si>
  <si>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</si>
  <si>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</si>
  <si>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</si>
  <si>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</si>
  <si>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</si>
  <si>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</si>
  <si>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</si>
  <si>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</si>
  <si>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</si>
  <si>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</si>
  <si>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</si>
  <si>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</si>
  <si>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</si>
  <si>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</si>
  <si>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</si>
  <si>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</si>
  <si>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</si>
  <si>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</si>
  <si>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</si>
  <si>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</si>
  <si>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</si>
  <si>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</si>
  <si>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</si>
  <si>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</si>
  <si>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</si>
  <si>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</si>
  <si>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</si>
  <si>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</si>
  <si>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</si>
  <si>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</si>
  <si>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</si>
  <si>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</si>
  <si>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</si>
  <si>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</si>
  <si>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</si>
  <si>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</si>
  <si>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</si>
  <si>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</si>
  <si>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</si>
  <si>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</si>
  <si>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</si>
  <si>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</si>
  <si>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</si>
  <si>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</si>
  <si>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</si>
  <si>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</si>
  <si>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</si>
  <si>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</si>
  <si>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</si>
  <si>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</si>
  <si>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</si>
  <si>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</si>
  <si>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</si>
  <si>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</si>
  <si>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</si>
  <si>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</si>
  <si>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</si>
  <si>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</si>
  <si>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</si>
  <si>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</si>
  <si>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</si>
  <si>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</si>
  <si>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</si>
  <si>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</si>
  <si>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</si>
  <si>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</si>
  <si>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</si>
  <si>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</si>
  <si>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</si>
  <si>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</si>
  <si>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</si>
  <si>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</si>
  <si>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</si>
  <si>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</si>
  <si>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</si>
  <si>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</si>
  <si>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</si>
  <si>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</si>
  <si>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</si>
  <si>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</si>
  <si>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</si>
  <si>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</si>
  <si>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</si>
  <si>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</si>
  <si>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</si>
  <si>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</si>
  <si>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</si>
  <si>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</si>
  <si>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</si>
  <si>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</si>
  <si>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</si>
  <si>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</si>
  <si>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</si>
  <si>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</si>
  <si>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</si>
  <si>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</si>
  <si>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</si>
  <si>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</si>
  <si>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</si>
  <si>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</si>
  <si>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</si>
  <si>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</si>
  <si>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</si>
  <si>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</si>
  <si>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</si>
  <si>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</si>
  <si>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</si>
  <si>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</si>
  <si>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</si>
  <si>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</si>
  <si>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</si>
  <si>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</si>
  <si>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</si>
  <si>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</si>
  <si>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</si>
  <si>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</si>
  <si>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</si>
  <si>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</si>
  <si>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</si>
  <si>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</si>
  <si>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</si>
  <si>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</si>
  <si>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</si>
  <si>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</si>
  <si>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</si>
  <si>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</si>
  <si>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</si>
  <si>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</si>
  <si>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</si>
  <si>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</si>
  <si>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</si>
  <si>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</si>
  <si>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</si>
  <si>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</si>
  <si>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</si>
  <si>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</si>
  <si>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</si>
  <si>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</si>
  <si>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</si>
  <si>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</si>
  <si>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</si>
  <si>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</si>
  <si>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</si>
  <si>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</si>
  <si>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</si>
  <si>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</si>
  <si>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</si>
  <si>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</si>
  <si>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</si>
  <si>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</si>
  <si>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</si>
  <si>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</si>
  <si>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</si>
  <si>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</si>
  <si>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</si>
  <si>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</si>
  <si>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</si>
  <si>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</si>
  <si>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</si>
  <si>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</si>
  <si>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</si>
  <si>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</si>
  <si>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</si>
  <si>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</si>
  <si>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</si>
  <si>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</si>
  <si>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</si>
  <si>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</si>
  <si>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</si>
  <si>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</si>
  <si>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</si>
  <si>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</si>
  <si>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</si>
  <si>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</si>
  <si>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</si>
  <si>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</si>
  <si>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</si>
  <si>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</si>
  <si>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</si>
  <si>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</si>
  <si>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</si>
  <si>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</si>
  <si>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</si>
  <si>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</si>
  <si>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</si>
  <si>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</si>
  <si>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</si>
  <si>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</si>
  <si>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</si>
  <si>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</si>
  <si>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</si>
  <si>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</si>
  <si>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</si>
  <si>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</si>
  <si>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</si>
  <si>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</si>
  <si>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</si>
  <si>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</si>
  <si>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</si>
  <si>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</si>
  <si>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</si>
  <si>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</si>
  <si>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</si>
  <si>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</si>
  <si>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</si>
  <si>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</si>
  <si>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2024年陕州区一般公共预算(基本)支出预算经济分类录入表</t>
  </si>
  <si>
    <t>预算数</t>
  </si>
  <si>
    <t>调整预算数</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</si>
  <si>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</si>
  <si>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</si>
  <si>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</si>
  <si>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</si>
  <si>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</si>
  <si>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</si>
  <si>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</si>
  <si>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</si>
  <si>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</si>
  <si>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</si>
  <si>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</si>
  <si>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</si>
  <si>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</si>
  <si>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</si>
  <si>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</si>
  <si>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</si>
  <si>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</si>
  <si>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</si>
  <si>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</si>
  <si>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</si>
  <si>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</si>
  <si>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</si>
  <si>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</si>
  <si>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</si>
  <si>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</si>
  <si>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</si>
  <si>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</si>
  <si>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</si>
  <si>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</si>
  <si>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</si>
  <si>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</si>
  <si>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</si>
  <si>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</si>
  <si>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</si>
  <si>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</si>
  <si>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</si>
  <si>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</si>
  <si>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</si>
  <si>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</si>
  <si>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</si>
  <si>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</si>
  <si>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</si>
  <si>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</si>
  <si>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</si>
  <si>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</si>
  <si>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</si>
  <si>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</si>
  <si>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</si>
  <si>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</si>
  <si>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</si>
  <si>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</si>
  <si>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</si>
  <si>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</si>
  <si>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</si>
  <si>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</si>
  <si>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</si>
  <si>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</si>
  <si>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</si>
  <si>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</si>
  <si>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</si>
  <si>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</si>
  <si>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</si>
  <si>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</si>
  <si>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</si>
  <si>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2024年陕州区一般公共预算(基本)支出决算经济分类录入表</t>
  </si>
  <si>
    <t>2024年度陕州区一般公共预算转移性收支决算录入表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</si>
  <si>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</si>
  <si>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</si>
  <si>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</si>
  <si>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</si>
  <si>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</si>
  <si>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</si>
  <si>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</si>
  <si>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</si>
  <si>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</si>
  <si>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</si>
  <si>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</si>
  <si>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</si>
  <si>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</si>
  <si>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</si>
  <si>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</si>
  <si>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</si>
  <si>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</si>
  <si>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</si>
  <si>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</si>
  <si>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</si>
  <si>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</si>
  <si>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</si>
  <si>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</si>
  <si>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</si>
  <si>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</si>
  <si>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</si>
  <si>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</si>
  <si>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</si>
  <si>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</si>
  <si>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</si>
  <si>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</si>
  <si>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</si>
  <si>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</si>
  <si>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</si>
  <si>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</si>
  <si>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</si>
  <si>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</si>
  <si>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</si>
  <si>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</si>
  <si>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</si>
  <si>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</si>
  <si>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</si>
  <si>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</si>
  <si>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</si>
  <si>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</si>
  <si>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</si>
  <si>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</si>
  <si>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</si>
  <si>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</si>
  <si>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</si>
  <si>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</si>
  <si>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</si>
  <si>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</si>
  <si>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</si>
  <si>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</si>
  <si>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</si>
  <si>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</si>
  <si>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</si>
  <si>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</si>
  <si>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</si>
  <si>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</si>
  <si>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</si>
  <si>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</si>
  <si>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</si>
  <si>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</si>
  <si>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</si>
  <si>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</si>
  <si>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</si>
  <si>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</si>
  <si>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</si>
  <si>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</si>
  <si>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</si>
  <si>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</si>
  <si>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</si>
  <si>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</si>
  <si>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</si>
  <si>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</si>
  <si>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</si>
  <si>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</si>
  <si>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</si>
  <si>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</si>
  <si>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</si>
  <si>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</si>
  <si>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</si>
  <si>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</si>
  <si>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</si>
  <si>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</si>
  <si>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</si>
  <si>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</si>
  <si>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</si>
  <si>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</si>
  <si>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</si>
  <si>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</si>
  <si>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</si>
  <si>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</si>
  <si>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</si>
  <si>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</si>
  <si>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</si>
  <si>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</si>
  <si>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</si>
  <si>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</si>
  <si>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</si>
  <si>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</si>
  <si>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</si>
  <si>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</si>
  <si>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</si>
  <si>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</si>
  <si>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</si>
  <si>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</si>
  <si>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</si>
  <si>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</si>
  <si>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</si>
  <si>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</si>
  <si>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</si>
  <si>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</si>
  <si>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</si>
  <si>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</si>
  <si>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</si>
  <si>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</si>
  <si>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</si>
  <si>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</si>
  <si>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</si>
  <si>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</si>
  <si>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</si>
  <si>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调出用于补充超长期特别国债偿债备付金的资金</t>
  </si>
  <si>
    <t xml:space="preserve">  从国有资本经营预算调入</t>
  </si>
  <si>
    <t xml:space="preserve">  调出用于偿还超长期特别国债本金的资金</t>
  </si>
  <si>
    <t xml:space="preserve">  从其他资金调入</t>
  </si>
  <si>
    <t xml:space="preserve">  其他调出资金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</si>
  <si>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</si>
  <si>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</si>
  <si>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</si>
  <si>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</si>
  <si>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</si>
  <si>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</si>
  <si>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</si>
  <si>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</si>
  <si>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</si>
  <si>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</si>
  <si>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</si>
  <si>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</si>
  <si>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</si>
  <si>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</si>
  <si>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</si>
  <si>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</si>
  <si>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</si>
  <si>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</si>
  <si>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</si>
  <si>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</si>
  <si>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</si>
  <si>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</si>
  <si>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</si>
  <si>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</si>
  <si>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</si>
  <si>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</si>
  <si>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</si>
  <si>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</si>
  <si>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</si>
  <si>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</si>
  <si>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</si>
  <si>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</si>
  <si>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</si>
  <si>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</si>
  <si>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</si>
  <si>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</si>
  <si>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</si>
  <si>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</si>
  <si>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</si>
  <si>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</si>
  <si>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</si>
  <si>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</si>
  <si>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</si>
  <si>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</si>
  <si>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</si>
  <si>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</si>
  <si>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</si>
  <si>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</si>
  <si>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</si>
  <si>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</si>
  <si>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</si>
  <si>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</si>
  <si>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</si>
  <si>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</si>
  <si>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</si>
  <si>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</si>
  <si>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</si>
  <si>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</si>
  <si>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</si>
  <si>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</si>
  <si>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</si>
  <si>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</si>
  <si>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</si>
  <si>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</si>
  <si>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</si>
  <si>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</si>
  <si>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</si>
  <si>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</si>
  <si>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</si>
  <si>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</si>
  <si>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</si>
  <si>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</si>
  <si>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</si>
  <si>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</si>
  <si>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</si>
  <si>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</si>
  <si>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2024年度陕州区一般公共预算收入预算变动情况录入表</t>
  </si>
  <si>
    <t>变动项目</t>
  </si>
  <si>
    <t>上级专项调整数</t>
  </si>
  <si>
    <t>增加(减少)预算指标</t>
  </si>
  <si>
    <t>小计</t>
  </si>
  <si>
    <t>企业上下划</t>
  </si>
  <si>
    <t>其他</t>
  </si>
  <si>
    <t xml:space="preserve">  个人所得税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</si>
  <si>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</si>
  <si>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</si>
  <si>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</si>
  <si>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</si>
  <si>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</si>
  <si>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</si>
  <si>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</si>
  <si>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</si>
  <si>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</si>
  <si>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 xml:space="preserve">  其他收入</t>
  </si>
  <si>
    <t>2024年度陕州区一般公共预算支出预算变动及结余、结转情况录入表</t>
  </si>
  <si>
    <t>预算结余</t>
  </si>
  <si>
    <t>结转下年使用数</t>
  </si>
  <si>
    <t>返还性收入</t>
  </si>
  <si>
    <t>一般性转移支付</t>
  </si>
  <si>
    <t>专项转移支付</t>
  </si>
  <si>
    <t>上年结转使用数</t>
  </si>
  <si>
    <t>调入资金</t>
  </si>
  <si>
    <t>动支预备费</t>
  </si>
  <si>
    <t>科目调剂</t>
  </si>
  <si>
    <t>本年短收安排</t>
  </si>
  <si>
    <t>补助下级专款</t>
  </si>
  <si>
    <t>省补助计划单列市</t>
  </si>
  <si>
    <t xml:space="preserve">  其他共产党事务支出</t>
  </si>
  <si>
    <t xml:space="preserve">  其他一般公共服务支出</t>
  </si>
  <si>
    <t xml:space="preserve">  对外宣传</t>
  </si>
  <si>
    <t xml:space="preserve">  其他外交支出</t>
  </si>
  <si>
    <t xml:space="preserve">  国防科研事业</t>
  </si>
  <si>
    <t xml:space="preserve">  专项工程</t>
  </si>
  <si>
    <t xml:space="preserve">  其他国防支出</t>
  </si>
  <si>
    <t xml:space="preserve">  武装警察部队</t>
  </si>
  <si>
    <t xml:space="preserve">  其他公共安全支出</t>
  </si>
  <si>
    <t xml:space="preserve">  其他教育支出</t>
  </si>
  <si>
    <t xml:space="preserve">  其他科学技术支出</t>
  </si>
  <si>
    <t xml:space="preserve">  其他文化旅游体育与传媒支出</t>
  </si>
  <si>
    <t xml:space="preserve">  其他社会保障和就业支出</t>
  </si>
  <si>
    <t xml:space="preserve">  老龄卫生健康事务</t>
  </si>
  <si>
    <t xml:space="preserve">  其他卫生健康支出</t>
  </si>
  <si>
    <t xml:space="preserve">  已垦草原退耕还草</t>
  </si>
  <si>
    <t xml:space="preserve">  能源节约利用</t>
  </si>
  <si>
    <t xml:space="preserve">  可再生能源</t>
  </si>
  <si>
    <t xml:space="preserve">  循环经济</t>
  </si>
  <si>
    <t xml:space="preserve">  其他节能环保支出</t>
  </si>
  <si>
    <t xml:space="preserve">  城乡社区规划与管理</t>
  </si>
  <si>
    <t xml:space="preserve">  城乡社区环境卫生</t>
  </si>
  <si>
    <t xml:space="preserve">  建设市场管理与监督</t>
  </si>
  <si>
    <t xml:space="preserve">  其他城乡社区支出</t>
  </si>
  <si>
    <t xml:space="preserve">  其他农林水支出</t>
  </si>
  <si>
    <t xml:space="preserve">  其他交通运输支出</t>
  </si>
  <si>
    <t xml:space="preserve">  其他资源勘探工业信息等支出</t>
  </si>
  <si>
    <t xml:space="preserve">  其他商业服务业等支出</t>
  </si>
  <si>
    <t xml:space="preserve">  其他金融支出</t>
  </si>
  <si>
    <t xml:space="preserve">  其他自然资源海洋气象等支出</t>
  </si>
  <si>
    <t xml:space="preserve">  其他灾害防治及应急管理支出</t>
  </si>
  <si>
    <t>预备费</t>
  </si>
  <si>
    <t xml:space="preserve">  年初预留</t>
  </si>
  <si>
    <t xml:space="preserve">  中央政府国内债务付息支出</t>
  </si>
  <si>
    <t xml:space="preserve">  中央政府国内债务发行费用支出</t>
  </si>
  <si>
    <t xml:space="preserve">  中央政府国外债务发行费用支出</t>
  </si>
  <si>
    <t xml:space="preserve">  地方政府一般债务发行费用支出</t>
  </si>
  <si>
    <t>2024年度陕州区政府性基金预算收入决算录入表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</si>
  <si>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</si>
  <si>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</si>
  <si>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</si>
  <si>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</si>
  <si>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</si>
  <si>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</si>
  <si>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</si>
  <si>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</si>
  <si>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</si>
  <si>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</si>
  <si>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</si>
  <si>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</si>
  <si>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</si>
  <si>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</si>
  <si>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</si>
  <si>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</si>
  <si>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</si>
  <si>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</si>
  <si>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</si>
  <si>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</si>
  <si>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</si>
  <si>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</si>
  <si>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</si>
  <si>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</si>
  <si>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</si>
  <si>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</si>
  <si>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</si>
  <si>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</si>
  <si>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</si>
  <si>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</si>
  <si>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</si>
  <si>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</si>
  <si>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</si>
  <si>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</si>
  <si>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</si>
  <si>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</si>
  <si>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</si>
  <si>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</si>
  <si>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</si>
  <si>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</si>
  <si>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</si>
  <si>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</si>
  <si>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</si>
  <si>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</si>
  <si>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</si>
  <si>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</si>
  <si>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</si>
  <si>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</si>
  <si>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</si>
  <si>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</si>
  <si>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</si>
  <si>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</si>
  <si>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</si>
  <si>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</si>
  <si>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</si>
  <si>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</si>
  <si>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</si>
  <si>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</si>
  <si>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</si>
  <si>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</si>
  <si>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</si>
  <si>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</si>
  <si>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</si>
  <si>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</si>
  <si>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</si>
  <si>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</si>
  <si>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</si>
  <si>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</si>
  <si>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</si>
  <si>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</si>
  <si>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</si>
  <si>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</si>
  <si>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2024年度陕州区政府性基金预算支出决算功能分类录入表</t>
  </si>
  <si>
    <t>政府性基金预算支出</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</si>
  <si>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</si>
  <si>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</si>
  <si>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</si>
  <si>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</si>
  <si>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</si>
  <si>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</si>
  <si>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</si>
  <si>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</si>
  <si>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</si>
  <si>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</si>
  <si>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</si>
  <si>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</si>
  <si>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</si>
  <si>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</si>
  <si>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</si>
  <si>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</si>
  <si>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</si>
  <si>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</si>
  <si>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</si>
  <si>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</si>
  <si>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</si>
  <si>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</si>
  <si>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</si>
  <si>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</si>
  <si>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</si>
  <si>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</si>
  <si>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</si>
  <si>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</si>
  <si>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</si>
  <si>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</si>
  <si>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</si>
  <si>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</si>
  <si>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</si>
  <si>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</si>
  <si>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</si>
  <si>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</si>
  <si>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</si>
  <si>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</si>
  <si>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</si>
  <si>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</si>
  <si>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</si>
  <si>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</si>
  <si>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</si>
  <si>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</si>
  <si>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</si>
  <si>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</si>
  <si>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</si>
  <si>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</si>
  <si>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</si>
  <si>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</si>
  <si>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</si>
  <si>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</si>
  <si>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</si>
  <si>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</si>
  <si>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</si>
  <si>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</si>
  <si>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</si>
  <si>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</si>
  <si>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</si>
  <si>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</si>
  <si>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</si>
  <si>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</si>
  <si>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</si>
  <si>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</si>
  <si>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</si>
  <si>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</si>
  <si>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</si>
  <si>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</si>
  <si>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</si>
  <si>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</si>
  <si>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</si>
  <si>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</si>
  <si>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</si>
  <si>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</si>
  <si>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</si>
  <si>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</si>
  <si>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</si>
  <si>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</si>
  <si>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</si>
  <si>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</si>
  <si>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</si>
  <si>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</si>
  <si>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</si>
  <si>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</si>
  <si>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</si>
  <si>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</si>
  <si>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</si>
  <si>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</si>
  <si>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</si>
  <si>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</si>
  <si>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</si>
  <si>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</si>
  <si>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</si>
  <si>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</si>
  <si>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</si>
  <si>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</si>
  <si>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</si>
  <si>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</si>
  <si>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</si>
  <si>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</si>
  <si>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</si>
  <si>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</si>
  <si>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</si>
  <si>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</si>
  <si>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</si>
  <si>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</si>
  <si>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</si>
  <si>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</si>
  <si>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</si>
  <si>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</si>
  <si>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</si>
  <si>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</si>
  <si>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</si>
  <si>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</si>
  <si>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</si>
  <si>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</si>
  <si>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</si>
  <si>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</si>
  <si>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</si>
  <si>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</si>
  <si>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</si>
  <si>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</si>
  <si>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</si>
  <si>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</si>
  <si>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</si>
  <si>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</si>
  <si>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</si>
  <si>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</si>
  <si>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</si>
  <si>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</si>
  <si>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</si>
  <si>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</si>
  <si>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</si>
  <si>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</si>
  <si>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</si>
  <si>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</si>
  <si>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</si>
  <si>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</si>
  <si>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</si>
  <si>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</si>
  <si>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</si>
  <si>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</si>
  <si>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</si>
  <si>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</si>
  <si>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</si>
  <si>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</si>
  <si>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</si>
  <si>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</si>
  <si>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</si>
  <si>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</si>
  <si>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</si>
  <si>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</si>
  <si>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</si>
  <si>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</si>
  <si>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</si>
  <si>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</si>
  <si>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</si>
  <si>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</si>
  <si>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</si>
  <si>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</si>
  <si>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</si>
  <si>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</si>
  <si>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</si>
  <si>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</si>
  <si>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</si>
  <si>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</si>
  <si>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</si>
  <si>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</si>
  <si>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</si>
  <si>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</si>
  <si>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</si>
  <si>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</si>
  <si>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</si>
  <si>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</si>
  <si>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</si>
  <si>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</si>
  <si>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</si>
  <si>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</si>
  <si>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</si>
  <si>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</si>
  <si>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</si>
  <si>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</si>
  <si>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</si>
  <si>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</si>
  <si>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</si>
  <si>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</si>
  <si>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</si>
  <si>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</si>
  <si>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</si>
  <si>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</si>
  <si>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</si>
  <si>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</si>
  <si>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</si>
  <si>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</si>
  <si>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</si>
  <si>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</si>
  <si>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</si>
  <si>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</si>
  <si>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</si>
  <si>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</si>
  <si>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</si>
  <si>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</si>
  <si>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</si>
  <si>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</si>
  <si>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</si>
  <si>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</si>
  <si>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</si>
  <si>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</si>
  <si>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</si>
  <si>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</si>
  <si>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</si>
  <si>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</si>
  <si>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</si>
  <si>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</si>
  <si>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</si>
  <si>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</si>
  <si>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</si>
  <si>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</si>
  <si>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</si>
  <si>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</si>
  <si>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</si>
  <si>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</si>
  <si>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</si>
  <si>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</si>
  <si>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</si>
  <si>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</si>
  <si>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</si>
  <si>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</si>
  <si>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</si>
  <si>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</si>
  <si>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</si>
  <si>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</si>
  <si>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</si>
  <si>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</si>
  <si>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</si>
  <si>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</si>
  <si>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</si>
  <si>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</si>
  <si>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</si>
  <si>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</si>
  <si>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</si>
  <si>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</si>
  <si>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</si>
  <si>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</si>
  <si>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</si>
  <si>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</si>
  <si>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</si>
  <si>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</si>
  <si>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</si>
  <si>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</si>
  <si>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</si>
  <si>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</si>
  <si>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</si>
  <si>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</si>
  <si>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</si>
  <si>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</si>
  <si>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</si>
  <si>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</si>
  <si>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</si>
  <si>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</si>
  <si>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</si>
  <si>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</si>
  <si>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</si>
  <si>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</si>
  <si>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</si>
  <si>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</si>
  <si>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</si>
  <si>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</si>
  <si>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</si>
  <si>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</si>
  <si>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</si>
  <si>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</si>
  <si>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</si>
  <si>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</si>
  <si>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</si>
  <si>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</si>
  <si>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</si>
  <si>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</si>
  <si>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</si>
  <si>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2024年度陕州区政府性基金预算收支及结余情况录入表</t>
  </si>
  <si>
    <t>收入项目</t>
  </si>
  <si>
    <t>待偿债再融资专项债券上年结余</t>
  </si>
  <si>
    <t>动用偿债备付金</t>
  </si>
  <si>
    <t>支出项目</t>
  </si>
  <si>
    <t>偿债备付金</t>
  </si>
  <si>
    <t>结余项目</t>
  </si>
  <si>
    <t>待偿债再融资专项债券结余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</si>
  <si>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</si>
  <si>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</si>
  <si>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</si>
  <si>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</si>
  <si>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</si>
  <si>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</si>
  <si>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</si>
  <si>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</si>
  <si>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</si>
  <si>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</si>
  <si>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</si>
  <si>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</si>
  <si>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</si>
  <si>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</si>
  <si>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</si>
  <si>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</si>
  <si>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</si>
  <si>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</si>
  <si>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</si>
  <si>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</si>
  <si>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</si>
  <si>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</si>
  <si>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</si>
  <si>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</si>
  <si>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</si>
  <si>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</si>
  <si>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</si>
  <si>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</si>
  <si>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</si>
  <si>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</si>
  <si>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</si>
  <si>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</si>
  <si>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</si>
  <si>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</si>
  <si>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</si>
  <si>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</si>
  <si>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</si>
  <si>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</si>
  <si>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</si>
  <si>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</si>
  <si>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</si>
  <si>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</si>
  <si>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</si>
  <si>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</si>
  <si>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</si>
  <si>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</si>
  <si>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</si>
  <si>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</si>
  <si>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</si>
  <si>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</si>
  <si>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</si>
  <si>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</si>
  <si>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</si>
  <si>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</si>
  <si>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</si>
  <si>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</si>
  <si>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</si>
  <si>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</si>
  <si>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</si>
  <si>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</si>
  <si>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</si>
  <si>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</si>
  <si>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</si>
  <si>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</si>
  <si>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</si>
  <si>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</si>
  <si>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</si>
  <si>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</si>
  <si>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</si>
  <si>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</si>
  <si>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耕地保护考核奖惩基金收入</t>
  </si>
  <si>
    <t>耕地保护考核奖惩基金支出</t>
  </si>
  <si>
    <t>耕地保护考核奖惩基金结余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</si>
  <si>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</si>
  <si>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</si>
  <si>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</si>
  <si>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</si>
  <si>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</si>
  <si>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</si>
  <si>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超长期特别国债相关收入</t>
  </si>
  <si>
    <t>超长期特别国债安排的支出</t>
  </si>
  <si>
    <t>超长期特别国债相关结余</t>
  </si>
  <si>
    <t>其他政府性基金相关收入</t>
  </si>
  <si>
    <t>其他政府性基金相关支出</t>
  </si>
  <si>
    <t>其他政府性基金相关结余</t>
  </si>
  <si>
    <t xml:space="preserve">  其中:抗疫特别国债上年结余收入</t>
  </si>
  <si>
    <t xml:space="preserve">  其中:抗疫特别国债安排的支出</t>
  </si>
  <si>
    <t xml:space="preserve">  其中:抗疫特别国债结余</t>
  </si>
  <si>
    <t>2024年度陕州区政府性基金预算转移性收支决算录入表</t>
  </si>
  <si>
    <t>政府性基金预算上级补助收入</t>
  </si>
  <si>
    <t>政府性基金预算补助下级支出</t>
  </si>
  <si>
    <t xml:space="preserve">  政府性基金转移支付收入</t>
  </si>
  <si>
    <t xml:space="preserve">  政府性基金转移支付支出</t>
  </si>
  <si>
    <t xml:space="preserve">    超长期特别国债转移支付收入</t>
  </si>
  <si>
    <t xml:space="preserve">    超长期特别国债转移支付支出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</si>
  <si>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</si>
  <si>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</si>
  <si>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</si>
  <si>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</si>
  <si>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</si>
  <si>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</si>
  <si>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</si>
  <si>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</si>
  <si>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</si>
  <si>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</si>
  <si>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</si>
  <si>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</si>
  <si>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</si>
  <si>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</si>
  <si>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</si>
  <si>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</si>
  <si>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</si>
  <si>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</si>
  <si>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</si>
  <si>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 xml:space="preserve">  中央政府债务收入</t>
  </si>
  <si>
    <t xml:space="preserve">  地方政府专项债务还本支出</t>
  </si>
  <si>
    <t xml:space="preserve">    超长期特别国债收入</t>
  </si>
  <si>
    <t xml:space="preserve">  抗疫特别国债还本支出</t>
  </si>
  <si>
    <t xml:space="preserve">  超长期特别国债还本支出</t>
  </si>
  <si>
    <t xml:space="preserve">    专项债务收入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</si>
  <si>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</si>
  <si>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</si>
  <si>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</si>
  <si>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</si>
  <si>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</si>
  <si>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 xml:space="preserve">  动用超长期特别国债偿债备付金</t>
  </si>
  <si>
    <t xml:space="preserve">  安排超长期特别国债偿债备付金</t>
  </si>
  <si>
    <t>政府性基金预算年终结余</t>
  </si>
  <si>
    <t xml:space="preserve">收　　入　　总　　计　</t>
  </si>
  <si>
    <t xml:space="preserve">支　　出　　总　　计　</t>
  </si>
  <si>
    <t>2024年度陕州区政府性基金预算收入预算变动情况录入表</t>
  </si>
  <si>
    <t>预算科目</t>
  </si>
  <si>
    <t>海南省高等级公路车辆通行附加费收入</t>
  </si>
  <si>
    <t>国家电影事业发展专项资金收入</t>
  </si>
  <si>
    <t>国有土地收益基金收入</t>
  </si>
  <si>
    <t>农业土地开发资金收入</t>
  </si>
  <si>
    <t>国有土地使用权出让收入</t>
  </si>
  <si>
    <t>大中型水库库区基金收入</t>
  </si>
  <si>
    <t>城市基础设施配套费收入</t>
  </si>
  <si>
    <t>小型水库移民扶助基金收入</t>
  </si>
  <si>
    <t>国家重大水利工程建设基金收入</t>
  </si>
  <si>
    <t>车辆通行费</t>
  </si>
  <si>
    <t>污水处理费收入</t>
  </si>
  <si>
    <t>抗疫特别国债财务基金收入</t>
  </si>
  <si>
    <t>超长期特别国债财务基金收入</t>
  </si>
  <si>
    <t>其他政府性基金收入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</si>
  <si>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</si>
  <si>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</si>
  <si>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</si>
  <si>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</si>
  <si>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</si>
  <si>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</si>
  <si>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</si>
  <si>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</si>
  <si>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</si>
  <si>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</si>
  <si>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</si>
  <si>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2024年度陕州区政府性基金预算支出预算变动情况录入表</t>
  </si>
  <si>
    <t>专项补助</t>
  </si>
  <si>
    <t>动用上年结余</t>
  </si>
  <si>
    <t xml:space="preserve">  超长期特别国债财务基金支出</t>
  </si>
  <si>
    <t>2024年度陕州区国有资本经营预算收支决算录入表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</si>
  <si>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</si>
  <si>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</si>
  <si>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</si>
  <si>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</si>
  <si>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</si>
  <si>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</si>
  <si>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</si>
  <si>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</si>
  <si>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</si>
  <si>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</si>
  <si>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</si>
  <si>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</si>
  <si>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</si>
  <si>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</si>
  <si>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</si>
  <si>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</si>
  <si>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</si>
  <si>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</si>
  <si>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</si>
  <si>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</si>
  <si>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</si>
  <si>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</si>
  <si>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</si>
  <si>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金融企业改革性支出</t>
  </si>
  <si>
    <t xml:space="preserve">      投资服务企业利润收入</t>
  </si>
  <si>
    <t xml:space="preserve">    其他解决历史遗留问题及改革成本支出</t>
  </si>
  <si>
    <t xml:space="preserve">      纺织轻工企业利润收入</t>
  </si>
  <si>
    <t xml:space="preserve">  国有企业资本金注入</t>
  </si>
  <si>
    <t xml:space="preserve">      贸易企业利润收入</t>
  </si>
  <si>
    <t xml:space="preserve">    国有经济结构调整支出</t>
  </si>
  <si>
    <t xml:space="preserve">      建筑施工企业利润收入</t>
  </si>
  <si>
    <t xml:space="preserve">    公益性设施投资支出</t>
  </si>
  <si>
    <t xml:space="preserve">      房地产企业利润收入</t>
  </si>
  <si>
    <t xml:space="preserve">    前瞻性战略性产业发展支出</t>
  </si>
  <si>
    <t xml:space="preserve">      建材企业利润收入</t>
  </si>
  <si>
    <t xml:space="preserve">    生态环境保护支出</t>
  </si>
  <si>
    <t xml:space="preserve">      境外企业利润收入</t>
  </si>
  <si>
    <t xml:space="preserve">    支持科技进步支出</t>
  </si>
  <si>
    <t xml:space="preserve">      对外合作企业利润收入</t>
  </si>
  <si>
    <t xml:space="preserve">    保障国家经济安全支出</t>
  </si>
  <si>
    <t xml:space="preserve">      医药企业利润收入</t>
  </si>
  <si>
    <t xml:space="preserve">    金融企业资本性支出</t>
  </si>
  <si>
    <t xml:space="preserve">      农林牧渔企业利润收入</t>
  </si>
  <si>
    <t xml:space="preserve">    其他国有企业资本金注入</t>
  </si>
  <si>
    <t xml:space="preserve">      邮政企业利润收入</t>
  </si>
  <si>
    <t xml:space="preserve">  国有企业政策性补贴(款)</t>
  </si>
  <si>
    <t xml:space="preserve">      军工企业利润收入</t>
  </si>
  <si>
    <t xml:space="preserve">    国有企业政策性补贴(项)</t>
  </si>
  <si>
    <t xml:space="preserve">      转制科研院所利润收入</t>
  </si>
  <si>
    <t xml:space="preserve">  其他国有资本经营预算支出(款)</t>
  </si>
  <si>
    <t xml:space="preserve">      地质勘查企业利润收入</t>
  </si>
  <si>
    <t xml:space="preserve">    其他国有资本经营预算支出(项)</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</si>
  <si>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</si>
  <si>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</si>
  <si>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</si>
  <si>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</si>
  <si>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</si>
  <si>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</si>
  <si>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</si>
  <si>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</si>
  <si>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</si>
  <si>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</si>
  <si>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</si>
  <si>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</si>
  <si>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</si>
  <si>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</si>
  <si>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</si>
  <si>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</si>
  <si>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</si>
  <si>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</si>
  <si>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2024年度陕州区国有资本经营预算转移性收支决算录入表</t>
  </si>
  <si>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</si>
  <si>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</si>
  <si>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</si>
  <si>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</si>
  <si>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</si>
  <si>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</si>
  <si>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 xml:space="preserve">  调出到一般公共预算资金</t>
  </si>
  <si>
    <t xml:space="preserve">  调出到政府性基金预算资金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</si>
  <si>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</si>
  <si>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</si>
  <si>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</si>
  <si>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</si>
  <si>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</si>
  <si>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2024年度陕州区社会保险基金预算收支及结余情况录入表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</si>
  <si>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</si>
  <si>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</si>
  <si>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</si>
  <si>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</si>
  <si>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</si>
  <si>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</si>
  <si>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</si>
  <si>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</si>
  <si>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</si>
  <si>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</si>
  <si>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</si>
  <si>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</si>
  <si>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</si>
  <si>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</si>
  <si>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</si>
  <si>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</si>
  <si>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</si>
  <si>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</si>
  <si>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</si>
  <si>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</si>
  <si>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</si>
  <si>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</si>
  <si>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</si>
  <si>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</si>
  <si>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2024年度陕州区地方政府债务余额情况录入表</t>
  </si>
  <si>
    <t>一般债务</t>
  </si>
  <si>
    <t>专项债务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</si>
  <si>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</si>
  <si>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</si>
  <si>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</si>
  <si>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</si>
  <si>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</si>
  <si>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</si>
  <si>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</si>
  <si>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</si>
  <si>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</si>
  <si>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</si>
  <si>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</si>
  <si>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</si>
  <si>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2024年度陕州区地方政府专项债务分项目余额情况录入表</t>
  </si>
  <si>
    <t>政府性基金预算</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</si>
  <si>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</si>
  <si>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</si>
  <si>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</si>
  <si>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</si>
  <si>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</si>
  <si>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</si>
  <si>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</si>
  <si>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</si>
  <si>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</si>
  <si>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</si>
  <si>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</si>
  <si>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</si>
  <si>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其他地方自行试点项目收益专项债券</t>
  </si>
  <si>
    <t>其他政府性基金</t>
  </si>
  <si>
    <t>2024年度陕州区乡镇一般公共预算收支决算录入表</t>
  </si>
  <si>
    <t>其中:地级直属乡镇</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</si>
  <si>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</si>
  <si>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</si>
  <si>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</si>
  <si>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</si>
  <si>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</si>
  <si>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</si>
  <si>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</si>
  <si>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</si>
  <si>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</si>
  <si>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</si>
  <si>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</si>
  <si>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</si>
  <si>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</si>
  <si>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</si>
  <si>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</si>
  <si>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</si>
  <si>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</si>
  <si>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</si>
  <si>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</si>
  <si>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</si>
  <si>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</si>
  <si>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</si>
  <si>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</si>
  <si>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</si>
  <si>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</si>
  <si>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</si>
  <si>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</si>
  <si>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</si>
  <si>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</si>
  <si>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</si>
  <si>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</si>
  <si>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</si>
  <si>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</si>
  <si>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</si>
  <si>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</si>
  <si>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</si>
  <si>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</si>
  <si>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</si>
  <si>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</si>
  <si>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</si>
  <si>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</si>
  <si>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</si>
  <si>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</si>
  <si>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</si>
  <si>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捐赠收入</t>
  </si>
  <si>
    <t>二十三、其他支出</t>
  </si>
  <si>
    <t xml:space="preserve">    政府住房基金收入</t>
  </si>
  <si>
    <t>二十四、债务付息支出</t>
  </si>
  <si>
    <t>二十五、债务发行费用支出</t>
  </si>
  <si>
    <t>债务(转贷)收入</t>
  </si>
  <si>
    <t xml:space="preserve">  其中:净结余</t>
  </si>
  <si>
    <t>2024年度陕州区乡镇政府性基金预算收支决算录入表</t>
  </si>
  <si>
    <t>其他各项政府性基金相关收入</t>
  </si>
  <si>
    <t>其他各项政府性基金相关支出</t>
  </si>
  <si>
    <t>2024年度陕州区乡镇国有资本经营预算收支决算录入表</t>
  </si>
  <si>
    <t>利润收入</t>
  </si>
  <si>
    <t>解决历史遗留问题及改革成本支出</t>
  </si>
  <si>
    <t>股利、股息收入</t>
  </si>
  <si>
    <t>国有企业资本金注入</t>
  </si>
  <si>
    <t>产权转让收入</t>
  </si>
  <si>
    <t>国有企业政策性补贴</t>
  </si>
  <si>
    <t>清算收入</t>
  </si>
  <si>
    <t>其他国有资本经营预算支出</t>
  </si>
  <si>
    <t>其他国有资本经营预算收入</t>
  </si>
  <si>
    <t>2024年度陕州区相关指标录入表</t>
  </si>
  <si>
    <t>单位：个、人、万元</t>
  </si>
  <si>
    <t>数额</t>
  </si>
  <si>
    <t>一、上划税收</t>
  </si>
  <si>
    <t>上划中央税收</t>
  </si>
  <si>
    <t xml:space="preserve">  上划中央国内增值税</t>
  </si>
  <si>
    <t xml:space="preserve">  上划中央国内消费税</t>
  </si>
  <si>
    <t xml:space="preserve">  上划中央企业所得税</t>
  </si>
  <si>
    <t xml:space="preserve">  上划中央个人所得税</t>
  </si>
  <si>
    <t>上划省税收</t>
  </si>
  <si>
    <t>上划地市税收</t>
  </si>
  <si>
    <t>二、财政收支统计</t>
  </si>
  <si>
    <t>一般公共预算收入、政府性基金预算收入、国有资本经营预算收入中重复计算部分</t>
  </si>
  <si>
    <t>收入中其他重复计算的部分情况说明</t>
  </si>
  <si>
    <t>一般公共预算支出、政府性基金预算支出、国有资本经营预算支出中重复计算部分</t>
  </si>
  <si>
    <t>支出中其他重复计算的部分情况说明</t>
  </si>
  <si>
    <t>三、权责发生制核算情况</t>
  </si>
  <si>
    <t>一般公共预算</t>
  </si>
  <si>
    <t xml:space="preserve">  权责发生制核算的资金期初数</t>
  </si>
  <si>
    <t xml:space="preserve">  权责发生制核算的资金期末数</t>
  </si>
  <si>
    <t xml:space="preserve">  本年权责发生制核算的资金</t>
  </si>
  <si>
    <t xml:space="preserve">  国库集中支付年终结余期初数</t>
  </si>
  <si>
    <t xml:space="preserve">  国库集中支付年终结余期末数</t>
  </si>
  <si>
    <t xml:space="preserve">  本年国库集中支付结余</t>
  </si>
  <si>
    <t>国有资本经营预算</t>
  </si>
  <si>
    <t>四、一般公共预算支出年初预算情况</t>
  </si>
  <si>
    <t>全辖一般公共预算支出年初预算数(代编)</t>
  </si>
  <si>
    <t>全辖一般公共预算支出年初预算数(汇编)</t>
  </si>
  <si>
    <t>人大批准的本级全辖一般公共预算支出年初预算数(汇总)</t>
  </si>
  <si>
    <t>五、乡镇基本情况</t>
  </si>
  <si>
    <t>本年乡镇数</t>
  </si>
  <si>
    <t xml:space="preserve">  其中:实行“乡财县管”的乡镇数</t>
  </si>
  <si>
    <t>乡镇财政供养人数</t>
  </si>
  <si>
    <t xml:space="preserve">    其中:教师</t>
  </si>
  <si>
    <t>赤字乡镇个数</t>
  </si>
  <si>
    <t>乡镇年末总人口(万人)</t>
  </si>
  <si>
    <t xml:space="preserve">  城镇人口(万人)</t>
  </si>
  <si>
    <t xml:space="preserve">  乡村人口(万人)</t>
  </si>
  <si>
    <t>六、相关统计指标</t>
  </si>
  <si>
    <t>地区生产总值</t>
  </si>
  <si>
    <t xml:space="preserve">  第一产业</t>
  </si>
  <si>
    <t xml:space="preserve">  第二产业</t>
  </si>
  <si>
    <t xml:space="preserve">  第三产业</t>
  </si>
  <si>
    <t>总人口(万人)</t>
  </si>
  <si>
    <t>城镇居民人均可支配收入(元)</t>
  </si>
  <si>
    <t>农村居民人均可支配收入(元)</t>
  </si>
  <si>
    <t>七、预算资金年末相关情况</t>
  </si>
  <si>
    <t>会计科目</t>
  </si>
  <si>
    <t>年末余额</t>
  </si>
  <si>
    <t>国库存款</t>
  </si>
  <si>
    <t>其他财政存款</t>
  </si>
  <si>
    <t>国库现金管理资产</t>
  </si>
  <si>
    <t>有价证券</t>
  </si>
  <si>
    <t>与下级往来</t>
  </si>
  <si>
    <t xml:space="preserve">  其中:省与计划单列市往来</t>
  </si>
  <si>
    <t>在途款</t>
  </si>
  <si>
    <t>应付国库集中支付结余</t>
  </si>
  <si>
    <t>与上级往来</t>
  </si>
  <si>
    <t xml:space="preserve">  其中:上级拨付国债转贷资金</t>
  </si>
  <si>
    <t xml:space="preserve">       计划单列市与省往来</t>
  </si>
  <si>
    <t>预算稳定调节基金</t>
  </si>
  <si>
    <t>预算周转金</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</si>
</sst>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quot;￥&quot;* #,##0_ ;_ &quot;￥&quot;* \-#,##0_ ;_ &quot;￥&quot;* &quot;-&quot;_ ;_ @_ "/>
    <numFmt numFmtId="172" formatCode="_ &quot;￥&quot;* #,##0.00_ ;_ &quot;￥&quot;* \-#,##0.00_ ;_ &quot;￥&quot;* &quot;-&quot;??_ ;_ @_ "/>
    <numFmt numFmtId="173" formatCode="_ * #,##0_ ;_ * \-#,##0_ ;_ * &quot;-&quot;_ ;_ @_ "/>
    <numFmt numFmtId="174" formatCode="_ * #,##0.00_ ;_ * \-#,##0.00_ ;_ * &quot;-&quot;??_ ;_ @_ "/>
  </numFmts>
  <fonts count="28">
    <font>
      <sz val="12"/>
      <color rgb="FF000000"/>
      <name val="宋体"/>
    </font>
    <font>
      <sz val="11"/>
      <color rgb="FF000000"/>
      <name val="Calibri"/>
      <scheme val="minor"/>
    </font>
    <font>
      <sz val="11"/>
      <color theme="1"/>
      <name val="Calibri"/>
      <scheme val="minor"/>
    </font>
    <font>
      <sz val="11"/>
      <color rgb="FF3F3F76"/>
      <name val="Calibri"/>
      <scheme val="minor"/>
    </font>
    <font>
      <sz val="11"/>
      <color rgb="FF9C0006"/>
      <name val="Calibri"/>
      <scheme val="minor"/>
    </font>
    <font>
      <sz val="11"/>
      <color theme="0"/>
      <name val="Calibri"/>
      <scheme val="minor"/>
    </font>
    <font>
      <u/>
      <sz val="11"/>
      <color rgb="FF0000FF"/>
      <name val="Calibri"/>
      <scheme val="minor"/>
    </font>
    <font>
      <u/>
      <sz val="11"/>
      <color rgb="FF800080"/>
      <name val="Calibri"/>
      <scheme val="minor"/>
    </font>
    <font>
      <b/>
      <sz val="11"/>
      <color theme="3"/>
      <name val="Calibri"/>
      <scheme val="minor"/>
    </font>
    <font>
      <sz val="11"/>
      <color rgb="FFFF0000"/>
      <name val="Calibri"/>
      <scheme val="minor"/>
    </font>
    <font>
      <b/>
      <sz val="18"/>
      <color theme="3"/>
      <name val="Calibri"/>
      <scheme val="minor"/>
    </font>
    <font>
      <i/>
      <sz val="11"/>
      <color rgb="FF7F7F7F"/>
      <name val="Calibri"/>
      <scheme val="minor"/>
    </font>
    <font>
      <b/>
      <sz val="15"/>
      <color theme="3"/>
      <name val="Calibri"/>
      <scheme val="minor"/>
    </font>
    <font>
      <b/>
      <sz val="13"/>
      <color theme="3"/>
      <name val="Calibri"/>
      <scheme val="minor"/>
    </font>
    <font>
      <b/>
      <sz val="11"/>
      <color rgb="FF3F3F3F"/>
      <name val="Calibri"/>
      <scheme val="minor"/>
    </font>
    <font>
      <b/>
      <sz val="11"/>
      <color rgb="FFFA7D00"/>
      <name val="Calibri"/>
      <scheme val="minor"/>
    </font>
    <font>
      <b/>
      <sz val="11"/>
      <color rgb="FFFFFFFF"/>
      <name val="Calibri"/>
      <scheme val="minor"/>
    </font>
    <font>
      <sz val="11"/>
      <color rgb="FFFA7D00"/>
      <name val="Calibri"/>
      <scheme val="minor"/>
    </font>
    <font>
      <b/>
      <sz val="11"/>
      <color theme="1"/>
      <name val="Calibri"/>
      <scheme val="minor"/>
    </font>
    <font>
      <sz val="11"/>
      <color rgb="FF006100"/>
      <name val="Calibri"/>
      <scheme val="minor"/>
    </font>
    <font>
      <sz val="11"/>
      <color rgb="FF9C6500"/>
      <name val="Calibri"/>
      <scheme val="minor"/>
    </font>
    <font>
      <sz val="12"/>
      <color auto="1"/>
      <name val="宋体"/>
    </font>
    <font>
      <b/>
      <sz val="18"/>
      <color auto="1"/>
      <name val="宋体"/>
    </font>
    <font>
      <sz val="10"/>
      <color auto="1"/>
      <name val="宋体"/>
    </font>
    <font>
      <b/>
      <sz val="10"/>
      <color auto="1"/>
      <name val="宋体"/>
    </font>
    <font>
      <b/>
      <sz val="28"/>
      <color auto="1"/>
      <name val="宋体"/>
    </font>
    <font>
      <sz val="11"/>
      <color auto="1"/>
      <name val="宋体"/>
    </font>
    <font>
      <b/>
      <sz val="20"/>
      <color auto="1"/>
      <name val="宋体"/>
    </font>
  </fonts>
  <fills count="41">
    <fill>
      <patternFill patternType="none"/>
    </fill>
    <fill>
      <patternFill patternType="gray125"/>
    </fill>
    <fill>
      <patternFill patternType="solid">
        <fgColor theme="6" tint="0.8"/>
      </patternFill>
    </fill>
    <fill>
      <patternFill patternType="solid">
        <fgColor rgb="FFFFCC99"/>
      </patternFill>
    </fill>
    <fill>
      <patternFill patternType="solid">
        <fgColor theme="6" tint="0.6"/>
      </patternFill>
    </fill>
    <fill>
      <patternFill patternType="solid">
        <fgColor rgb="FFFFC7CE"/>
      </patternFill>
    </fill>
    <fill>
      <patternFill patternType="solid">
        <fgColor theme="6" tint="0.4"/>
      </patternFill>
    </fill>
    <fill>
      <patternFill patternType="solid">
        <fgColor rgb="FFFFFFCC"/>
      </patternFill>
    </fill>
    <fill>
      <patternFill patternType="solid">
        <fgColor theme="5" tint="0.4"/>
      </patternFill>
    </fill>
    <fill>
      <patternFill patternType="solid">
        <fgColor theme="4" tint="0.4"/>
      </patternFill>
    </fill>
    <fill>
      <patternFill patternType="solid">
        <fgColor theme="7" tint="0.4"/>
      </patternFill>
    </fill>
    <fill>
      <patternFill patternType="solid">
        <fgColor rgb="FFF2F2F2"/>
      </patternFill>
    </fill>
    <fill>
      <patternFill patternType="solid">
        <fgColor rgb="FFA5A5A5"/>
      </patternFill>
    </fill>
    <fill>
      <patternFill patternType="solid">
        <fgColor theme="9" tint="0.8"/>
      </patternFill>
    </fill>
    <fill>
      <patternFill patternType="solid">
        <fgColor theme="5"/>
      </patternFill>
    </fill>
    <fill>
      <patternFill patternType="solid">
        <fgColor rgb="FFC6EFCE"/>
      </patternFill>
    </fill>
    <fill>
      <patternFill patternType="solid">
        <fgColor rgb="FFFFEB9C"/>
      </patternFill>
    </fill>
    <fill>
      <patternFill patternType="solid">
        <fgColor theme="8" tint="0.8"/>
      </patternFill>
    </fill>
    <fill>
      <patternFill patternType="solid">
        <fgColor theme="4"/>
      </patternFill>
    </fill>
    <fill>
      <patternFill patternType="solid">
        <fgColor theme="4" tint="0.8"/>
      </patternFill>
    </fill>
    <fill>
      <patternFill patternType="solid">
        <fgColor theme="4" tint="0.6"/>
      </patternFill>
    </fill>
    <fill>
      <patternFill patternType="solid">
        <fgColor theme="5" tint="0.8"/>
      </patternFill>
    </fill>
    <fill>
      <patternFill patternType="solid">
        <fgColor theme="5" tint="0.6"/>
      </patternFill>
    </fill>
    <fill>
      <patternFill patternType="solid">
        <fgColor theme="6"/>
      </patternFill>
    </fill>
    <fill>
      <patternFill patternType="solid">
        <fgColor theme="7"/>
      </patternFill>
    </fill>
    <fill>
      <patternFill patternType="solid">
        <fgColor theme="7" tint="0.8"/>
      </patternFill>
    </fill>
    <fill>
      <patternFill patternType="solid">
        <fgColor theme="7" tint="0.6"/>
      </patternFill>
    </fill>
    <fill>
      <patternFill patternType="solid">
        <fgColor theme="8"/>
      </patternFill>
    </fill>
    <fill>
      <patternFill patternType="solid">
        <fgColor theme="8" tint="0.6"/>
      </patternFill>
    </fill>
    <fill>
      <patternFill patternType="solid">
        <fgColor theme="8" tint="0.4"/>
      </patternFill>
    </fill>
    <fill>
      <patternFill patternType="solid">
        <fgColor theme="9"/>
      </patternFill>
    </fill>
    <fill>
      <patternFill patternType="solid">
        <fgColor theme="9" tint="0.6"/>
      </patternFill>
    </fill>
    <fill>
      <patternFill patternType="solid">
        <fgColor theme="9" tint="0.4"/>
      </patternFill>
    </fill>
    <fill>
      <patternFill patternType="mediumGray">
        <fgColor rgb="FFFFFFFF"/>
      </patternFill>
    </fill>
    <fill>
      <patternFill patternType="solid">
        <fgColor rgb="FFFFFFFF"/>
      </patternFill>
    </fill>
    <fill>
      <patternFill patternType="solid">
        <fgColor rgb="FFC0C0C0"/>
      </patternFill>
    </fill>
    <fill>
      <patternFill patternType="solid">
        <fgColor rgb="FFFFFF99"/>
      </patternFill>
    </fill>
    <fill>
      <patternFill patternType="solid">
        <fgColor rgb="FF99CCFF"/>
      </patternFill>
    </fill>
    <fill>
      <patternFill patternType="mediumGray">
        <fgColor rgb="FFFFFFFF"/>
        <bgColor rgb="FF66FF99"/>
      </patternFill>
    </fill>
    <fill>
      <patternFill patternType="solid">
        <fgColor rgb="FF9999FF"/>
      </patternFill>
    </fill>
    <fill>
      <patternFill patternType="solid">
        <fgColor theme="0" tint="-0.25"/>
      </patternFill>
    </fill>
  </fills>
  <borders count="24">
    <border>
      <left/>
      <right/>
      <top/>
      <bottom/>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5"/>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000000"/>
      </left>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right style="thin">
        <color rgb="FF000000"/>
      </right>
      <top style="thin">
        <color rgb="FF000000"/>
      </top>
      <bottom style="thin">
        <color rgb="FF000000"/>
      </bottom>
    </border>
    <border>
      <left/>
      <right/>
      <top style="thin">
        <color rgb="FF000000"/>
      </top>
      <bottom style="thin">
        <color rgb="FF000000"/>
      </bottom>
    </border>
    <border>
      <left/>
      <right/>
      <top/>
      <bottom style="thin">
        <color rgb="FF000000"/>
      </bottom>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bottom/>
    </border>
    <border>
      <left/>
      <right/>
      <top style="thin">
        <color rgb="FF000000"/>
      </top>
      <bottom/>
    </border>
  </borders>
  <cellStyleXfs count="49">
    <xf numFmtId="0" fontId="0" fillId="0" borderId="0"/>
    <xf numFmtId="171" fontId="1" fillId="0" borderId="0" applyFont="0" applyFill="0" applyBorder="0" applyAlignment="0" applyProtection="0">
      <alignment vertical="center"/>
    </xf>
    <xf numFmtId="0" fontId="2" fillId="2" borderId="0" applyBorder="0" applyNumberFormat="0" applyAlignment="0" applyProtection="0">
      <alignment vertical="center"/>
    </xf>
    <xf numFmtId="0" fontId="3" fillId="3" borderId="1" applyNumberFormat="0" applyAlignment="0" applyProtection="0">
      <alignment vertical="center"/>
    </xf>
    <xf numFmtId="172" fontId="1" fillId="0" borderId="0" applyFont="0" applyFill="0" applyBorder="0" applyAlignment="0" applyProtection="0">
      <alignment vertical="center"/>
    </xf>
    <xf numFmtId="173" fontId="1" fillId="0" borderId="0" applyFont="0" applyFill="0" applyBorder="0" applyAlignment="0" applyProtection="0">
      <alignment vertical="center"/>
    </xf>
    <xf numFmtId="0" fontId="2" fillId="4" borderId="0" applyBorder="0" applyNumberFormat="0" applyAlignment="0" applyProtection="0">
      <alignment vertical="center"/>
    </xf>
    <xf numFmtId="0" fontId="4" fillId="5" borderId="0" applyBorder="0" applyNumberFormat="0" applyAlignment="0" applyProtection="0">
      <alignment vertical="center"/>
    </xf>
    <xf numFmtId="174" fontId="1" fillId="0" borderId="0" applyFont="0" applyFill="0" applyBorder="0" applyAlignment="0" applyProtection="0">
      <alignment vertical="center"/>
    </xf>
    <xf numFmtId="0" fontId="5" fillId="6" borderId="0" applyBorder="0" applyNumberFormat="0" applyAlignment="0" applyProtection="0">
      <alignment vertical="center"/>
    </xf>
    <xf numFmtId="0" fontId="6" fillId="0" borderId="0" applyFill="0" applyBorder="0" applyNumberFormat="0" applyAlignment="0" applyProtection="0">
      <alignment vertical="center"/>
    </xf>
    <xf numFmtId="9" fontId="1" fillId="0" borderId="0" applyFont="0" applyFill="0" applyBorder="0" applyAlignment="0" applyProtection="0">
      <alignment vertical="center"/>
    </xf>
    <xf numFmtId="0" fontId="7" fillId="0" borderId="0" applyFill="0" applyBorder="0" applyNumberFormat="0" applyAlignment="0" applyProtection="0">
      <alignment vertical="center"/>
    </xf>
    <xf numFmtId="0" fontId="1" fillId="7" borderId="2" applyFont="0" applyNumberFormat="0" applyAlignment="0" applyProtection="0">
      <alignment vertical="center"/>
    </xf>
    <xf numFmtId="0" fontId="5" fillId="8" borderId="0" applyBorder="0" applyNumberFormat="0" applyAlignment="0" applyProtection="0">
      <alignment vertical="center"/>
    </xf>
    <xf numFmtId="0" fontId="8" fillId="0" borderId="0" applyFill="0" applyBorder="0" applyNumberFormat="0" applyAlignment="0" applyProtection="0">
      <alignment vertical="center"/>
    </xf>
    <xf numFmtId="0" fontId="9" fillId="0" borderId="0" applyFill="0" applyBorder="0" applyNumberFormat="0" applyAlignment="0" applyProtection="0">
      <alignment vertical="center"/>
    </xf>
    <xf numFmtId="0" fontId="10" fillId="0" borderId="0" applyFill="0" applyBorder="0" applyNumberFormat="0" applyAlignment="0" applyProtection="0">
      <alignment vertical="center"/>
    </xf>
    <xf numFmtId="0" fontId="11" fillId="0" borderId="0" applyFill="0" applyBorder="0" applyNumberFormat="0" applyAlignment="0" applyProtection="0">
      <alignment vertical="center"/>
    </xf>
    <xf numFmtId="0" fontId="12" fillId="0" borderId="3" applyFill="0" applyNumberFormat="0" applyAlignment="0" applyProtection="0">
      <alignment vertical="center"/>
    </xf>
    <xf numFmtId="0" fontId="13" fillId="0" borderId="3" applyFill="0" applyNumberFormat="0" applyAlignment="0" applyProtection="0">
      <alignment vertical="center"/>
    </xf>
    <xf numFmtId="0" fontId="5" fillId="9" borderId="0" applyBorder="0" applyNumberFormat="0" applyAlignment="0" applyProtection="0">
      <alignment vertical="center"/>
    </xf>
    <xf numFmtId="0" fontId="8" fillId="0" borderId="4" applyFill="0" applyNumberFormat="0" applyAlignment="0" applyProtection="0">
      <alignment vertical="center"/>
    </xf>
    <xf numFmtId="0" fontId="5" fillId="10" borderId="0" applyBorder="0" applyNumberFormat="0" applyAlignment="0" applyProtection="0">
      <alignment vertical="center"/>
    </xf>
    <xf numFmtId="0" fontId="14" fillId="11" borderId="5" applyNumberFormat="0" applyAlignment="0" applyProtection="0">
      <alignment vertical="center"/>
    </xf>
    <xf numFmtId="0" fontId="15" fillId="11" borderId="1" applyNumberFormat="0" applyAlignment="0" applyProtection="0">
      <alignment vertical="center"/>
    </xf>
    <xf numFmtId="0" fontId="16" fillId="12" borderId="6" applyNumberFormat="0" applyAlignment="0" applyProtection="0">
      <alignment vertical="center"/>
    </xf>
    <xf numFmtId="0" fontId="2" fillId="13" borderId="0" applyBorder="0" applyNumberFormat="0" applyAlignment="0" applyProtection="0">
      <alignment vertical="center"/>
    </xf>
    <xf numFmtId="0" fontId="5" fillId="14" borderId="0" applyBorder="0" applyNumberFormat="0" applyAlignment="0" applyProtection="0">
      <alignment vertical="center"/>
    </xf>
    <xf numFmtId="0" fontId="17" fillId="0" borderId="7" applyFill="0" applyNumberFormat="0" applyAlignment="0" applyProtection="0">
      <alignment vertical="center"/>
    </xf>
    <xf numFmtId="0" fontId="18" fillId="0" borderId="8" applyFill="0" applyNumberFormat="0" applyAlignment="0" applyProtection="0">
      <alignment vertical="center"/>
    </xf>
    <xf numFmtId="0" fontId="19" fillId="15" borderId="0" applyBorder="0" applyNumberFormat="0" applyAlignment="0" applyProtection="0">
      <alignment vertical="center"/>
    </xf>
    <xf numFmtId="0" fontId="20" fillId="16" borderId="0" applyBorder="0" applyNumberFormat="0" applyAlignment="0" applyProtection="0">
      <alignment vertical="center"/>
    </xf>
    <xf numFmtId="0" fontId="2" fillId="17" borderId="0" applyBorder="0" applyNumberFormat="0" applyAlignment="0" applyProtection="0">
      <alignment vertical="center"/>
    </xf>
    <xf numFmtId="0" fontId="5" fillId="18" borderId="0" applyBorder="0" applyNumberFormat="0" applyAlignment="0" applyProtection="0">
      <alignment vertical="center"/>
    </xf>
    <xf numFmtId="0" fontId="2" fillId="19" borderId="0" applyBorder="0" applyNumberFormat="0" applyAlignment="0" applyProtection="0">
      <alignment vertical="center"/>
    </xf>
    <xf numFmtId="0" fontId="2" fillId="20" borderId="0" applyBorder="0" applyNumberFormat="0" applyAlignment="0" applyProtection="0">
      <alignment vertical="center"/>
    </xf>
    <xf numFmtId="0" fontId="2" fillId="21" borderId="0" applyBorder="0" applyNumberFormat="0" applyAlignment="0" applyProtection="0">
      <alignment vertical="center"/>
    </xf>
    <xf numFmtId="0" fontId="2" fillId="22" borderId="0" applyBorder="0" applyNumberFormat="0" applyAlignment="0" applyProtection="0">
      <alignment vertical="center"/>
    </xf>
    <xf numFmtId="0" fontId="5" fillId="23" borderId="0" applyBorder="0" applyNumberFormat="0" applyAlignment="0" applyProtection="0">
      <alignment vertical="center"/>
    </xf>
    <xf numFmtId="0" fontId="5" fillId="24" borderId="0" applyBorder="0" applyNumberFormat="0" applyAlignment="0" applyProtection="0">
      <alignment vertical="center"/>
    </xf>
    <xf numFmtId="0" fontId="2" fillId="25" borderId="0" applyBorder="0" applyNumberFormat="0" applyAlignment="0" applyProtection="0">
      <alignment vertical="center"/>
    </xf>
    <xf numFmtId="0" fontId="2" fillId="26" borderId="0" applyBorder="0" applyNumberFormat="0" applyAlignment="0" applyProtection="0">
      <alignment vertical="center"/>
    </xf>
    <xf numFmtId="0" fontId="5" fillId="27" borderId="0" applyBorder="0" applyNumberFormat="0" applyAlignment="0" applyProtection="0">
      <alignment vertical="center"/>
    </xf>
    <xf numFmtId="0" fontId="2" fillId="28" borderId="0" applyBorder="0" applyNumberFormat="0" applyAlignment="0" applyProtection="0">
      <alignment vertical="center"/>
    </xf>
    <xf numFmtId="0" fontId="5" fillId="29" borderId="0" applyBorder="0" applyNumberFormat="0" applyAlignment="0" applyProtection="0">
      <alignment vertical="center"/>
    </xf>
    <xf numFmtId="0" fontId="5" fillId="30" borderId="0" applyBorder="0" applyNumberFormat="0" applyAlignment="0" applyProtection="0">
      <alignment vertical="center"/>
    </xf>
    <xf numFmtId="0" fontId="2" fillId="31" borderId="0" applyBorder="0" applyNumberFormat="0" applyAlignment="0" applyProtection="0">
      <alignment vertical="center"/>
    </xf>
    <xf numFmtId="0" fontId="5" fillId="32" borderId="0" applyBorder="0" applyNumberFormat="0" applyAlignment="0" applyProtection="0">
      <alignment vertical="center"/>
    </xf>
  </cellStyleXfs>
  <cellXfs count="176">
    <xf numFmtId="0" fontId="0" fillId="0" borderId="0" xfId="0" applyFont="1"/>
    <xf numFmtId="171" fontId="1" fillId="0" borderId="0" xfId="1" applyFont="1" applyNumberFormat="1">
      <alignment vertical="center"/>
    </xf>
    <xf numFmtId="0" fontId="2" fillId="2" borderId="0" xfId="2" applyFont="1" applyFill="1">
      <alignment vertical="center"/>
    </xf>
    <xf numFmtId="0" fontId="3" fillId="3" borderId="1" xfId="3" applyFont="1" applyFill="1" applyBorder="1">
      <alignment vertical="center"/>
    </xf>
    <xf numFmtId="172" fontId="1" fillId="0" borderId="0" xfId="4" applyFont="1" applyNumberFormat="1">
      <alignment vertical="center"/>
    </xf>
    <xf numFmtId="173" fontId="1" fillId="0" borderId="0" xfId="5" applyFont="1" applyNumberFormat="1">
      <alignment vertical="center"/>
    </xf>
    <xf numFmtId="0" fontId="2" fillId="4" borderId="0" xfId="6" applyFont="1" applyFill="1">
      <alignment vertical="center"/>
    </xf>
    <xf numFmtId="0" fontId="4" fillId="5" borderId="0" xfId="7" applyFont="1" applyFill="1">
      <alignment vertical="center"/>
    </xf>
    <xf numFmtId="174" fontId="1" fillId="0" borderId="0" xfId="8" applyFont="1" applyNumberFormat="1">
      <alignment vertical="center"/>
    </xf>
    <xf numFmtId="0" fontId="5" fillId="6" borderId="0" xfId="9" applyFont="1" applyFill="1">
      <alignment vertical="center"/>
    </xf>
    <xf numFmtId="0" fontId="6" fillId="0" borderId="0" xfId="10" applyFont="1">
      <alignment vertical="center"/>
    </xf>
    <xf numFmtId="9" fontId="1" fillId="0" borderId="0" xfId="11" applyFont="1" applyNumberFormat="1">
      <alignment vertical="center"/>
    </xf>
    <xf numFmtId="0" fontId="7" fillId="0" borderId="0" xfId="12" applyFont="1">
      <alignment vertical="center"/>
    </xf>
    <xf numFmtId="0" fontId="1" fillId="7" borderId="2" xfId="13" applyFont="1" applyFill="1" applyBorder="1">
      <alignment vertical="center"/>
    </xf>
    <xf numFmtId="0" fontId="5" fillId="8" borderId="0" xfId="14" applyFont="1" applyFill="1">
      <alignment vertical="center"/>
    </xf>
    <xf numFmtId="0" fontId="8" fillId="0" borderId="0" xfId="15" applyFont="1">
      <alignment vertical="center"/>
    </xf>
    <xf numFmtId="0" fontId="9" fillId="0" borderId="0" xfId="16" applyFont="1">
      <alignment vertical="center"/>
    </xf>
    <xf numFmtId="0" fontId="10" fillId="0" borderId="0" xfId="17" applyFont="1">
      <alignment vertical="center"/>
    </xf>
    <xf numFmtId="0" fontId="11" fillId="0" borderId="0" xfId="18" applyFont="1">
      <alignment vertical="center"/>
    </xf>
    <xf numFmtId="0" fontId="12" fillId="0" borderId="3" xfId="19" applyFont="1" applyBorder="1">
      <alignment vertical="center"/>
    </xf>
    <xf numFmtId="0" fontId="13" fillId="0" borderId="3" xfId="20" applyFont="1" applyBorder="1">
      <alignment vertical="center"/>
    </xf>
    <xf numFmtId="0" fontId="5" fillId="9" borderId="0" xfId="21" applyFont="1" applyFill="1">
      <alignment vertical="center"/>
    </xf>
    <xf numFmtId="0" fontId="8" fillId="0" borderId="4" xfId="22" applyFont="1" applyBorder="1">
      <alignment vertical="center"/>
    </xf>
    <xf numFmtId="0" fontId="5" fillId="10" borderId="0" xfId="23" applyFont="1" applyFill="1">
      <alignment vertical="center"/>
    </xf>
    <xf numFmtId="0" fontId="14" fillId="11" borderId="5" xfId="24" applyFont="1" applyFill="1" applyBorder="1">
      <alignment vertical="center"/>
    </xf>
    <xf numFmtId="0" fontId="15" fillId="11" borderId="1" xfId="25" applyFont="1" applyFill="1" applyBorder="1">
      <alignment vertical="center"/>
    </xf>
    <xf numFmtId="0" fontId="16" fillId="12" borderId="6" xfId="26" applyFont="1" applyFill="1" applyBorder="1">
      <alignment vertical="center"/>
    </xf>
    <xf numFmtId="0" fontId="2" fillId="13" borderId="0" xfId="27" applyFont="1" applyFill="1">
      <alignment vertical="center"/>
    </xf>
    <xf numFmtId="0" fontId="5" fillId="14" borderId="0" xfId="28" applyFont="1" applyFill="1">
      <alignment vertical="center"/>
    </xf>
    <xf numFmtId="0" fontId="17" fillId="0" borderId="7" xfId="29" applyFont="1" applyBorder="1">
      <alignment vertical="center"/>
    </xf>
    <xf numFmtId="0" fontId="18" fillId="0" borderId="8" xfId="30" applyFont="1" applyBorder="1">
      <alignment vertical="center"/>
    </xf>
    <xf numFmtId="0" fontId="19" fillId="15" borderId="0" xfId="31" applyFont="1" applyFill="1">
      <alignment vertical="center"/>
    </xf>
    <xf numFmtId="0" fontId="20" fillId="16" borderId="0" xfId="32" applyFont="1" applyFill="1">
      <alignment vertical="center"/>
    </xf>
    <xf numFmtId="0" fontId="2" fillId="17" borderId="0" xfId="33" applyFont="1" applyFill="1">
      <alignment vertical="center"/>
    </xf>
    <xf numFmtId="0" fontId="5" fillId="18" borderId="0" xfId="34" applyFont="1" applyFill="1">
      <alignment vertical="center"/>
    </xf>
    <xf numFmtId="0" fontId="2" fillId="19" borderId="0" xfId="35" applyFont="1" applyFill="1">
      <alignment vertical="center"/>
    </xf>
    <xf numFmtId="0" fontId="2" fillId="20" borderId="0" xfId="36" applyFont="1" applyFill="1">
      <alignment vertical="center"/>
    </xf>
    <xf numFmtId="0" fontId="2" fillId="21" borderId="0" xfId="37" applyFont="1" applyFill="1">
      <alignment vertical="center"/>
    </xf>
    <xf numFmtId="0" fontId="2" fillId="22" borderId="0" xfId="38" applyFont="1" applyFill="1">
      <alignment vertical="center"/>
    </xf>
    <xf numFmtId="0" fontId="5" fillId="23" borderId="0" xfId="39" applyFont="1" applyFill="1">
      <alignment vertical="center"/>
    </xf>
    <xf numFmtId="0" fontId="5" fillId="24" borderId="0" xfId="40" applyFont="1" applyFill="1">
      <alignment vertical="center"/>
    </xf>
    <xf numFmtId="0" fontId="2" fillId="25" borderId="0" xfId="41" applyFont="1" applyFill="1">
      <alignment vertical="center"/>
    </xf>
    <xf numFmtId="0" fontId="2" fillId="26" borderId="0" xfId="42" applyFont="1" applyFill="1">
      <alignment vertical="center"/>
    </xf>
    <xf numFmtId="0" fontId="5" fillId="27" borderId="0" xfId="43" applyFont="1" applyFill="1">
      <alignment vertical="center"/>
    </xf>
    <xf numFmtId="0" fontId="2" fillId="28" borderId="0" xfId="44" applyFont="1" applyFill="1">
      <alignment vertical="center"/>
    </xf>
    <xf numFmtId="0" fontId="5" fillId="29" borderId="0" xfId="45" applyFont="1" applyFill="1">
      <alignment vertical="center"/>
    </xf>
    <xf numFmtId="0" fontId="5" fillId="30" borderId="0" xfId="46" applyFont="1" applyFill="1">
      <alignment vertical="center"/>
    </xf>
    <xf numFmtId="0" fontId="2" fillId="31" borderId="0" xfId="47" applyFont="1" applyFill="1">
      <alignment vertical="center"/>
    </xf>
    <xf numFmtId="0" fontId="5" fillId="32" borderId="0" xfId="48" applyFont="1" applyFill="1">
      <alignment vertical="center"/>
    </xf>
    <xf numFmtId="0" fontId="21" fillId="0" borderId="0" xfId="0" applyFont="1"/>
    <xf numFmtId="0" fontId="21" fillId="33" borderId="0" xfId="0" applyFont="1" applyFill="1"/>
    <xf numFmtId="0" fontId="22" fillId="34" borderId="0" xfId="0" applyFont="1" applyFill="1">
      <alignment horizontal="center" vertical="center"/>
    </xf>
    <xf numFmtId="0" fontId="23" fillId="34" borderId="0" xfId="0" applyFont="1" applyFill="1">
      <alignment horizontal="center" vertical="center"/>
    </xf>
    <xf numFmtId="0" fontId="23" fillId="34" borderId="0" xfId="0" applyFont="1" applyFill="1">
      <alignment horizontal="right" vertical="center"/>
    </xf>
    <xf numFmtId="0" fontId="24" fillId="35" borderId="9" xfId="0" applyFont="1" applyFill="1" applyBorder="1">
      <alignment horizontal="center" vertical="center"/>
    </xf>
    <xf numFmtId="0" fontId="24" fillId="35" borderId="10" xfId="0" applyFont="1" applyFill="1" applyBorder="1">
      <alignment horizontal="center" vertical="center"/>
    </xf>
    <xf numFmtId="0" fontId="24" fillId="35" borderId="11" xfId="0" applyFont="1" applyFill="1" applyBorder="1">
      <alignment horizontal="center" vertical="center"/>
    </xf>
    <xf numFmtId="0" fontId="23" fillId="35" borderId="9" xfId="0" applyFont="1" applyFill="1" applyBorder="1">
      <alignment horizontal="left" vertical="center"/>
    </xf>
    <xf numFmtId="3" fontId="23" fillId="36" borderId="9" xfId="0" applyFont="1" applyFill="1" applyBorder="1" applyNumberFormat="1">
      <alignment horizontal="right" vertical="center"/>
    </xf>
    <xf numFmtId="3" fontId="23" fillId="37" borderId="9" xfId="0" applyFont="1" applyFill="1" applyBorder="1" applyNumberFormat="1">
      <alignment horizontal="right" vertical="center"/>
    </xf>
    <xf numFmtId="0" fontId="23" fillId="35" borderId="9" xfId="0" applyFont="1" applyFill="1" applyBorder="1">
      <alignment vertical="center"/>
    </xf>
    <xf numFmtId="3" fontId="23" fillId="38" borderId="9" xfId="0" applyFont="1" applyFill="1" applyBorder="1" applyNumberFormat="1">
      <alignment horizontal="right" vertical="center"/>
    </xf>
    <xf numFmtId="0" fontId="23" fillId="35" borderId="9" xfId="0" applyFont="1" applyFill="1" applyBorder="1">
      <alignment horizontal="left" vertical="center" wrapText="1"/>
    </xf>
    <xf numFmtId="0" fontId="24" fillId="35" borderId="12" xfId="0" applyFont="1" applyFill="1" applyBorder="1">
      <alignment horizontal="center" vertical="center"/>
    </xf>
    <xf numFmtId="0" fontId="24" fillId="35" borderId="13" xfId="0" applyFont="1" applyFill="1" applyBorder="1">
      <alignment horizontal="center" vertical="center"/>
    </xf>
    <xf numFmtId="0" fontId="23" fillId="35" borderId="10" xfId="0" applyFont="1" applyFill="1" applyBorder="1">
      <alignment vertical="center"/>
    </xf>
    <xf numFmtId="0" fontId="21" fillId="35" borderId="11" xfId="0" applyFont="1" applyFill="1" applyBorder="1">
      <alignment vertical="center"/>
    </xf>
    <xf numFmtId="0" fontId="23" fillId="35" borderId="14" xfId="0" applyFont="1" applyFill="1" applyBorder="1">
      <alignment vertical="center"/>
    </xf>
    <xf numFmtId="3" fontId="23" fillId="39" borderId="9" xfId="0" applyFont="1" applyFill="1" applyBorder="1" applyNumberFormat="1">
      <alignment horizontal="right" vertical="center"/>
    </xf>
    <xf numFmtId="3" fontId="23" fillId="37" borderId="15" xfId="0" applyFont="1" applyFill="1" applyBorder="1" applyNumberFormat="1">
      <alignment horizontal="right" vertical="center"/>
    </xf>
    <xf numFmtId="3" fontId="24" fillId="35" borderId="9" xfId="0" applyFont="1" applyFill="1" applyBorder="1" applyNumberFormat="1">
      <alignment horizontal="center" vertical="center"/>
    </xf>
    <xf numFmtId="0" fontId="22" fillId="0" borderId="0" xfId="0" applyFont="1">
      <alignment horizontal="center" vertical="center"/>
    </xf>
    <xf numFmtId="0" fontId="23" fillId="0" borderId="0" xfId="0" applyFont="1">
      <alignment horizontal="right" vertical="center"/>
    </xf>
    <xf numFmtId="0" fontId="24" fillId="35" borderId="9" xfId="0" applyFont="1" applyFill="1" applyBorder="1">
      <alignment horizontal="center" vertical="center" wrapText="1"/>
    </xf>
    <xf numFmtId="3" fontId="23" fillId="35" borderId="9" xfId="0" applyFont="1" applyFill="1" applyBorder="1" applyNumberFormat="1">
      <alignment horizontal="right" vertical="center"/>
    </xf>
    <xf numFmtId="0" fontId="24" fillId="35" borderId="9" xfId="0" applyFont="1" applyFill="1" applyBorder="1">
      <alignment vertical="center"/>
    </xf>
    <xf numFmtId="0" fontId="24" fillId="35" borderId="16" xfId="0" applyFont="1" applyFill="1" applyBorder="1">
      <alignment horizontal="center" vertical="center"/>
    </xf>
    <xf numFmtId="0" fontId="24" fillId="35" borderId="16" xfId="0" applyFont="1" applyFill="1" applyBorder="1">
      <alignment horizontal="center" vertical="center" wrapText="1"/>
    </xf>
    <xf numFmtId="0" fontId="23" fillId="35" borderId="17" xfId="0" applyFont="1" applyFill="1" applyBorder="1">
      <alignment vertical="center"/>
    </xf>
    <xf numFmtId="0" fontId="23" fillId="40" borderId="17" xfId="0" applyFont="1" applyFill="1" applyBorder="1">
      <alignment vertical="center"/>
    </xf>
    <xf numFmtId="0" fontId="23" fillId="35" borderId="15" xfId="0" applyFont="1" applyFill="1" applyBorder="1">
      <alignment vertical="center"/>
    </xf>
    <xf numFmtId="3" fontId="23" fillId="35" borderId="15" xfId="0" applyFont="1" applyFill="1" applyBorder="1" applyNumberFormat="1">
      <alignment horizontal="right" vertical="center"/>
    </xf>
    <xf numFmtId="0" fontId="24" fillId="40" borderId="9" xfId="0" applyFont="1" applyFill="1" applyBorder="1">
      <alignment horizontal="center" vertical="center"/>
    </xf>
    <xf numFmtId="3" fontId="21" fillId="35" borderId="9" xfId="0" applyFont="1" applyFill="1" applyBorder="1" applyNumberFormat="1">
      <alignment horizontal="right"/>
    </xf>
    <xf numFmtId="0" fontId="24" fillId="40" borderId="9" xfId="0" applyFont="1" applyFill="1" applyBorder="1">
      <alignment vertical="center"/>
    </xf>
    <xf numFmtId="0" fontId="23" fillId="40" borderId="9" xfId="0" applyFont="1" applyFill="1" applyBorder="1">
      <alignment vertical="center"/>
    </xf>
    <xf numFmtId="3" fontId="23" fillId="39" borderId="16" xfId="0" applyFont="1" applyFill="1" applyBorder="1" applyNumberFormat="1">
      <alignment horizontal="right" vertical="center"/>
    </xf>
    <xf numFmtId="3" fontId="24" fillId="35" borderId="9" xfId="0" applyFont="1" applyFill="1" applyBorder="1" applyNumberFormat="1">
      <alignment horizontal="center" vertical="center" wrapText="1"/>
    </xf>
    <xf numFmtId="3" fontId="21" fillId="35" borderId="14" xfId="0" applyFont="1" applyFill="1" applyBorder="1" applyNumberFormat="1">
      <alignment horizontal="right"/>
    </xf>
    <xf numFmtId="3" fontId="23" fillId="37" borderId="17" xfId="0" applyFont="1" applyFill="1" applyBorder="1" applyNumberFormat="1">
      <alignment horizontal="right" vertical="center"/>
    </xf>
    <xf numFmtId="3" fontId="24" fillId="35" borderId="9" xfId="0" applyFont="1" applyFill="1" applyBorder="1" applyNumberFormat="1">
      <alignment vertical="center"/>
    </xf>
    <xf numFmtId="0" fontId="24" fillId="35" borderId="9" xfId="0" applyFont="1" applyFill="1" applyBorder="1">
      <alignment horizontal="left" vertical="center"/>
    </xf>
    <xf numFmtId="3" fontId="23" fillId="37" borderId="16" xfId="0" applyFont="1" applyFill="1" applyBorder="1" applyNumberFormat="1">
      <alignment horizontal="right" vertical="center"/>
    </xf>
    <xf numFmtId="0" fontId="23" fillId="35" borderId="14" xfId="0" applyFont="1" applyFill="1" applyBorder="1">
      <alignment horizontal="left" vertical="center"/>
    </xf>
    <xf numFmtId="3" fontId="21" fillId="35" borderId="9" xfId="0" applyFont="1" applyFill="1" applyBorder="1" applyNumberFormat="1"/>
    <xf numFmtId="0" fontId="24" fillId="35" borderId="14" xfId="0" applyFont="1" applyFill="1" applyBorder="1">
      <alignment vertical="center"/>
    </xf>
    <xf numFmtId="3" fontId="21" fillId="35" borderId="14" xfId="0" applyFont="1" applyFill="1" applyBorder="1" applyNumberFormat="1"/>
    <xf numFmtId="0" fontId="24" fillId="35" borderId="18" xfId="0" applyFont="1" applyFill="1" applyBorder="1">
      <alignment vertical="center"/>
    </xf>
    <xf numFmtId="0" fontId="21" fillId="0" borderId="0" xfId="0" applyFont="1">
      <alignment vertical="center"/>
    </xf>
    <xf numFmtId="0" fontId="25" fillId="0" borderId="0" xfId="0" applyFont="1">
      <alignment horizontal="center" vertical="center"/>
    </xf>
    <xf numFmtId="0" fontId="23" fillId="35" borderId="9" xfId="0" applyFont="1" applyFill="1" applyBorder="1">
      <alignment horizontal="center" vertical="center"/>
    </xf>
    <xf numFmtId="3" fontId="23" fillId="35" borderId="16" xfId="0" applyFont="1" applyFill="1" applyBorder="1" applyNumberFormat="1">
      <alignment horizontal="right" vertical="center"/>
    </xf>
    <xf numFmtId="3" fontId="23" fillId="37" borderId="14" xfId="0" applyFont="1" applyFill="1" applyBorder="1" applyNumberFormat="1">
      <alignment horizontal="right" vertical="center"/>
    </xf>
    <xf numFmtId="3" fontId="23" fillId="36" borderId="16" xfId="0" applyFont="1" applyFill="1" applyBorder="1" applyNumberFormat="1">
      <alignment horizontal="right" vertical="center"/>
    </xf>
    <xf numFmtId="3" fontId="23" fillId="36" borderId="15" xfId="0" applyFont="1" applyFill="1" applyBorder="1" applyNumberFormat="1">
      <alignment horizontal="right" vertical="center"/>
    </xf>
    <xf numFmtId="0" fontId="23" fillId="0" borderId="0" xfId="0" applyFont="1"/>
    <xf numFmtId="3" fontId="26" fillId="38" borderId="9" xfId="0" applyFont="1" applyFill="1" applyBorder="1" applyNumberFormat="1">
      <alignment horizontal="right" vertical="center"/>
    </xf>
    <xf numFmtId="0" fontId="23" fillId="35" borderId="17" xfId="0" applyFont="1" applyFill="1" applyBorder="1">
      <alignment horizontal="left" vertical="center"/>
    </xf>
    <xf numFmtId="3" fontId="23" fillId="39" borderId="15" xfId="0" applyFont="1" applyFill="1" applyBorder="1" applyNumberFormat="1">
      <alignment horizontal="right" vertical="center"/>
    </xf>
    <xf numFmtId="0" fontId="23" fillId="35" borderId="16" xfId="0" applyFont="1" applyFill="1" applyBorder="1">
      <alignment horizontal="left" vertical="center"/>
    </xf>
    <xf numFmtId="0" fontId="23" fillId="35" borderId="16" xfId="0" applyFont="1" applyFill="1" applyBorder="1">
      <alignment vertical="center"/>
    </xf>
    <xf numFmtId="3" fontId="23" fillId="39" borderId="14" xfId="0" applyFont="1" applyFill="1" applyBorder="1" applyNumberFormat="1">
      <alignment horizontal="right" vertical="center"/>
    </xf>
    <xf numFmtId="0" fontId="23" fillId="35" borderId="15" xfId="0" applyFont="1" applyFill="1" applyBorder="1">
      <alignment horizontal="left" vertical="center"/>
    </xf>
    <xf numFmtId="0" fontId="21" fillId="35" borderId="15" xfId="0" applyFont="1" applyFill="1" applyBorder="1"/>
    <xf numFmtId="0" fontId="21" fillId="35" borderId="9" xfId="0" applyFont="1" applyFill="1" applyBorder="1"/>
    <xf numFmtId="0" fontId="21" fillId="35" borderId="9" xfId="0" applyFont="1" applyFill="1" applyBorder="1">
      <alignment vertical="center"/>
    </xf>
    <xf numFmtId="0" fontId="21" fillId="35" borderId="0" xfId="0" applyFont="1" applyFill="1"/>
    <xf numFmtId="0" fontId="21" fillId="34" borderId="0" xfId="0" applyFont="1" applyFill="1"/>
    <xf numFmtId="0" fontId="23" fillId="40" borderId="9" xfId="0" applyFont="1" applyFill="1" applyBorder="1">
      <alignment horizontal="left" vertical="center"/>
    </xf>
    <xf numFmtId="0" fontId="24" fillId="40" borderId="9" xfId="0" applyFont="1" applyFill="1" applyBorder="1">
      <alignment horizontal="left" vertical="center"/>
    </xf>
    <xf numFmtId="3" fontId="24" fillId="35" borderId="16" xfId="0" applyFont="1" applyFill="1" applyBorder="1" applyNumberFormat="1">
      <alignment horizontal="right" vertical="center"/>
    </xf>
    <xf numFmtId="3" fontId="24" fillId="35" borderId="9" xfId="0" applyFont="1" applyFill="1" applyBorder="1" applyNumberFormat="1">
      <alignment horizontal="right" vertical="center"/>
    </xf>
    <xf numFmtId="0" fontId="23" fillId="40" borderId="14" xfId="0" applyFont="1" applyFill="1" applyBorder="1">
      <alignment horizontal="left" vertical="center"/>
    </xf>
    <xf numFmtId="3" fontId="23" fillId="35" borderId="9" xfId="0" applyFont="1" applyFill="1" applyBorder="1" applyNumberFormat="1">
      <alignment horizontal="right"/>
    </xf>
    <xf numFmtId="0" fontId="23" fillId="40" borderId="14" xfId="0" applyFont="1" applyFill="1" applyBorder="1">
      <alignment vertical="center"/>
    </xf>
    <xf numFmtId="0" fontId="21" fillId="35" borderId="0" xfId="0" applyFont="1" applyFill="1">
      <alignment wrapText="1"/>
    </xf>
    <xf numFmtId="0" fontId="23" fillId="0" borderId="19" xfId="0" applyFont="1" applyBorder="1">
      <alignment horizontal="right" vertical="center"/>
    </xf>
    <xf numFmtId="0" fontId="24" fillId="35" borderId="15" xfId="0" applyFont="1" applyFill="1" applyBorder="1">
      <alignment horizontal="center" vertical="center" wrapText="1"/>
    </xf>
    <xf numFmtId="0" fontId="23" fillId="40" borderId="9" xfId="0" applyFont="1" applyFill="1" applyBorder="1">
      <alignment horizontal="right" vertical="center"/>
    </xf>
    <xf numFmtId="0" fontId="24" fillId="35" borderId="12" xfId="0" applyFont="1" applyFill="1" applyBorder="1">
      <alignment horizontal="center" vertical="center" wrapText="1"/>
    </xf>
    <xf numFmtId="0" fontId="24" fillId="40" borderId="12" xfId="0" applyFont="1" applyFill="1" applyBorder="1">
      <alignment horizontal="center" vertical="center" wrapText="1"/>
    </xf>
    <xf numFmtId="0" fontId="24" fillId="35" borderId="13" xfId="0" applyFont="1" applyFill="1" applyBorder="1">
      <alignment horizontal="center" vertical="center" wrapText="1"/>
    </xf>
    <xf numFmtId="0" fontId="24" fillId="35" borderId="20" xfId="0" applyFont="1" applyFill="1" applyBorder="1">
      <alignment horizontal="center" vertical="center" wrapText="1"/>
    </xf>
    <xf numFmtId="0" fontId="24" fillId="40" borderId="20" xfId="0" applyFont="1" applyFill="1" applyBorder="1">
      <alignment horizontal="center" vertical="center" wrapText="1"/>
    </xf>
    <xf numFmtId="0" fontId="24" fillId="35" borderId="21" xfId="0" applyFont="1" applyFill="1" applyBorder="1">
      <alignment horizontal="center" vertical="center" wrapText="1"/>
    </xf>
    <xf numFmtId="0" fontId="23" fillId="35" borderId="9" xfId="0" applyFont="1" applyFill="1" applyBorder="1">
      <alignment horizontal="right" vertical="center"/>
    </xf>
    <xf numFmtId="0" fontId="24" fillId="40" borderId="15" xfId="0" applyFont="1" applyFill="1" applyBorder="1">
      <alignment horizontal="center" vertical="center" wrapText="1"/>
    </xf>
    <xf numFmtId="0" fontId="24" fillId="40" borderId="16" xfId="0" applyFont="1" applyFill="1" applyBorder="1">
      <alignment horizontal="center" vertical="center" wrapText="1"/>
    </xf>
    <xf numFmtId="0" fontId="23" fillId="0" borderId="0" xfId="0" applyFont="1">
      <alignment vertical="center"/>
    </xf>
    <xf numFmtId="0" fontId="24" fillId="40" borderId="14" xfId="0" applyFont="1" applyFill="1" applyBorder="1">
      <alignment vertical="center"/>
    </xf>
    <xf numFmtId="0" fontId="21" fillId="34" borderId="0" xfId="0" applyFont="1" applyFill="1">
      <alignment wrapText="1"/>
    </xf>
    <xf numFmtId="0" fontId="21" fillId="0" borderId="0" xfId="0" applyFont="1">
      <alignment wrapText="1"/>
    </xf>
    <xf numFmtId="0" fontId="24" fillId="35" borderId="14" xfId="0" applyFont="1" applyFill="1" applyBorder="1">
      <alignment horizontal="center" vertical="center" wrapText="1"/>
    </xf>
    <xf numFmtId="0" fontId="24" fillId="40" borderId="14" xfId="0" applyFont="1" applyFill="1" applyBorder="1">
      <alignment horizontal="left" vertical="center"/>
    </xf>
    <xf numFmtId="0" fontId="23" fillId="40" borderId="16" xfId="0" applyFont="1" applyFill="1" applyBorder="1">
      <alignment horizontal="left" vertical="center"/>
    </xf>
    <xf numFmtId="0" fontId="24" fillId="40" borderId="16" xfId="0" applyFont="1" applyFill="1" applyBorder="1">
      <alignment horizontal="left" vertical="center"/>
    </xf>
    <xf numFmtId="0" fontId="27" fillId="0" borderId="0" xfId="0" applyFont="1">
      <alignment horizontal="center" vertical="center"/>
    </xf>
    <xf numFmtId="0" fontId="26" fillId="35" borderId="9" xfId="0" applyFont="1" applyFill="1" applyBorder="1">
      <alignment horizontal="center" vertical="center"/>
    </xf>
    <xf numFmtId="0" fontId="26" fillId="35" borderId="9" xfId="0" applyFont="1" applyFill="1" applyBorder="1">
      <alignment vertical="center"/>
    </xf>
    <xf numFmtId="0" fontId="23" fillId="34" borderId="9" xfId="0" applyFont="1" applyFill="1" applyBorder="1">
      <alignment horizontal="center" vertical="center"/>
    </xf>
    <xf numFmtId="0" fontId="23" fillId="0" borderId="9" xfId="0" applyFont="1" applyBorder="1">
      <alignment horizontal="center" vertical="center"/>
    </xf>
    <xf numFmtId="0" fontId="23" fillId="0" borderId="9" xfId="0" applyFont="1" applyBorder="1">
      <alignment vertical="center"/>
    </xf>
    <xf numFmtId="3" fontId="23" fillId="36" borderId="9" xfId="0" applyFont="1" applyFill="1" applyBorder="1" applyNumberFormat="1">
      <alignment horizontal="center" vertical="center"/>
    </xf>
    <xf numFmtId="0" fontId="26" fillId="0" borderId="9" xfId="0" applyFont="1" applyBorder="1">
      <alignment vertical="center"/>
    </xf>
    <xf numFmtId="0" fontId="23" fillId="34" borderId="9" xfId="0" applyFont="1" applyFill="1" applyBorder="1">
      <alignment horizontal="left" vertical="center"/>
    </xf>
    <xf numFmtId="0" fontId="26" fillId="0" borderId="16" xfId="0" applyFont="1" applyBorder="1">
      <alignment vertical="center"/>
    </xf>
    <xf numFmtId="0" fontId="26" fillId="38" borderId="9" xfId="0" applyFont="1" applyFill="1" applyBorder="1">
      <alignment horizontal="left" vertical="center"/>
    </xf>
    <xf numFmtId="0" fontId="26" fillId="0" borderId="22" xfId="0" applyFont="1" applyBorder="1">
      <alignment vertical="center"/>
    </xf>
    <xf numFmtId="0" fontId="23" fillId="0" borderId="16" xfId="0" applyFont="1" applyBorder="1">
      <alignment horizontal="center" vertical="center"/>
    </xf>
    <xf numFmtId="0" fontId="23" fillId="0" borderId="16" xfId="0" applyFont="1" applyBorder="1">
      <alignment horizontal="left" vertical="center"/>
    </xf>
    <xf numFmtId="3" fontId="23" fillId="0" borderId="20" xfId="0" applyFont="1" applyBorder="1" applyNumberFormat="1">
      <alignment horizontal="center" vertical="center"/>
    </xf>
    <xf numFmtId="0" fontId="26" fillId="0" borderId="22" xfId="0" applyFont="1" applyBorder="1">
      <alignment horizontal="center" vertical="center"/>
    </xf>
    <xf numFmtId="0" fontId="26" fillId="35" borderId="17" xfId="0" applyFont="1" applyFill="1" applyBorder="1">
      <alignment horizontal="center" vertical="center"/>
    </xf>
    <xf numFmtId="0" fontId="26" fillId="34" borderId="0" xfId="0" applyFont="1" applyFill="1">
      <alignment horizontal="center" vertical="center"/>
    </xf>
    <xf numFmtId="3" fontId="21" fillId="37" borderId="0" xfId="0" applyFont="1" applyFill="1" applyNumberFormat="1">
      <alignment vertical="center"/>
    </xf>
    <xf numFmtId="0" fontId="21" fillId="0" borderId="0" xfId="0" applyFont="1">
      <alignment horizontal="right" vertical="center"/>
    </xf>
    <xf numFmtId="49" fontId="26" fillId="37" borderId="19" xfId="0" applyFont="1" applyFill="1" applyBorder="1" applyNumberFormat="1">
      <alignment horizontal="left" vertical="center"/>
    </xf>
    <xf numFmtId="49" fontId="26" fillId="37" borderId="18" xfId="0" applyFont="1" applyFill="1" applyBorder="1" applyNumberFormat="1">
      <alignment horizontal="left" vertical="center"/>
    </xf>
    <xf numFmtId="49" fontId="26" fillId="37" borderId="23" xfId="0" applyFont="1" applyFill="1" applyBorder="1" applyNumberFormat="1">
      <alignment horizontal="left" vertical="center"/>
    </xf>
    <xf numFmtId="49" fontId="26" fillId="37" borderId="0" xfId="0" applyFont="1" applyFill="1" applyNumberFormat="1">
      <alignment horizontal="left" vertical="center"/>
    </xf>
    <xf numFmtId="3" fontId="26" fillId="37" borderId="18" xfId="0" applyFont="1" applyFill="1" applyBorder="1" applyNumberFormat="1">
      <alignment horizontal="left" vertical="center"/>
    </xf>
    <xf numFmtId="3" fontId="26" fillId="37" borderId="23" xfId="0" applyFont="1" applyFill="1" applyBorder="1" applyNumberFormat="1">
      <alignment horizontal="left" vertical="center"/>
    </xf>
    <xf numFmtId="3" fontId="26" fillId="37" borderId="19" xfId="0" applyFont="1" applyFill="1" applyBorder="1" applyNumberFormat="1">
      <alignment horizontal="left" vertical="center"/>
    </xf>
    <xf numFmtId="49" fontId="26" fillId="38" borderId="9" xfId="0" applyFont="1" applyFill="1" applyBorder="1" applyNumberFormat="1">
      <alignment horizontal="left" vertical="center"/>
    </xf>
    <xf numFmtId="49" fontId="0" fillId="0" borderId="0" xfId="0" applyFont="1" applyNumberFormat="1"/>
    <xf numFmtId="14" fontId="0" fillId="0" borderId="0" xfId="0" applyFont="1" applyNumberFormat="1"/>
  </cellXfs>
  <cellStyles count="49">
    <cellStyle name="Normal" xfId="0" builtinId="0"/>
    <cellStyle name="Currency [0]" xfId="1" builtinId="7"/>
    <cellStyle name="20% - Accent3" xfId="2" builtinId="38"/>
    <cellStyle name="Input" xfId="3" builtinId="20"/>
    <cellStyle name="Currency" xfId="4" builtinId="4"/>
    <cellStyle name="Comma [0]" xfId="5" builtinId="6"/>
    <cellStyle name="40% - Accent3" xfId="6" builtinId="39"/>
    <cellStyle name="Bad" xfId="7" builtinId="27"/>
    <cellStyle name="Comma" xfId="8" builtinId="3"/>
    <cellStyle name="60% - Accent3" xfId="9" builtinId="40"/>
    <cellStyle name="超链接" xfId="10"/>
    <cellStyle name="Percent" xfId="11" builtinId="5"/>
    <cellStyle name="已访问的超链接" xfId="12"/>
    <cellStyle name="Note" xfId="13" builtinId="10"/>
    <cellStyle name="60% - Accent2" xfId="14" builtinId="36"/>
    <cellStyle name="Heading 4" xfId="15" builtinId="19"/>
    <cellStyle name="Warning Text" xfId="16" builtinId="11"/>
    <cellStyle name="Title" xfId="17" builtinId="15"/>
    <cellStyle name="Explanatory Text" xfId="18" builtinId="53"/>
    <cellStyle name="Heading 1" xfId="19" builtinId="16"/>
    <cellStyle name="Heading 2" xfId="20" builtinId="17"/>
    <cellStyle name="60% - Accent1" xfId="21" builtinId="32"/>
    <cellStyle name="Heading 3" xfId="22" builtinId="18"/>
    <cellStyle name="60% - Accent4" xfId="23" builtinId="44"/>
    <cellStyle name="Output" xfId="24" builtinId="21"/>
    <cellStyle name="Calculation" xfId="25" builtinId="22"/>
    <cellStyle name="Check Cell" xfId="26" builtinId="23"/>
    <cellStyle name="20% - Accent6" xfId="27" builtinId="50"/>
    <cellStyle name="Accent2" xfId="28" builtinId="33"/>
    <cellStyle name="Linked Cell" xfId="29" builtinId="24"/>
    <cellStyle name="Total" xfId="30" builtinId="25"/>
    <cellStyle name="Good" xfId="31" builtinId="26"/>
    <cellStyle name="Neutral" xfId="32" builtinId="28"/>
    <cellStyle name="20% - Accent5" xfId="33" builtinId="46"/>
    <cellStyle name="Accent1" xfId="34" builtinId="29"/>
    <cellStyle name="20% - Accent1" xfId="35" builtinId="30"/>
    <cellStyle name="40% - Accent1" xfId="36" builtinId="31"/>
    <cellStyle name="20% - Accent2" xfId="37" builtinId="34"/>
    <cellStyle name="40% - Accent2" xfId="38" builtinId="35"/>
    <cellStyle name="Accent3" xfId="39" builtinId="37"/>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worksheet" Target="worksheets/sheet19.xml"/><Relationship Id="rId21" Type="http://schemas.openxmlformats.org/officeDocument/2006/relationships/worksheet" Target="worksheets/sheet20.xml"/><Relationship Id="rId22" Type="http://schemas.openxmlformats.org/officeDocument/2006/relationships/worksheet" Target="worksheets/sheet21.xml"/><Relationship Id="rId23" Type="http://schemas.openxmlformats.org/officeDocument/2006/relationships/worksheet" Target="worksheets/sheet22.xml"/><Relationship Id="rId24" Type="http://schemas.openxmlformats.org/officeDocument/2006/relationships/worksheet" Target="worksheets/sheet23.xml"/><Relationship Id="rId25" Type="http://schemas.openxmlformats.org/officeDocument/2006/relationships/worksheet" Target="worksheets/sheet24.xml"/><Relationship Id="rId26" Type="http://schemas.openxmlformats.org/officeDocument/2006/relationships/worksheet" Target="worksheets/sheet25.xml"/><Relationship Id="rId27" Type="http://schemas.openxmlformats.org/officeDocument/2006/relationships/worksheet" Target="worksheets/sheet26.xml"/><Relationship Id="rId28" Type="http://schemas.openxmlformats.org/officeDocument/2006/relationships/worksheet" Target="worksheets/sheet27.xml"/><Relationship Id="rId29" Type="http://schemas.openxmlformats.org/officeDocument/2006/relationships/worksheet" Target="worksheets/sheet28.xml"/><Relationship Id="rId30" Type="http://schemas.openxmlformats.org/officeDocument/2006/relationships/worksheet" Target="worksheets/sheet29.xml"/><Relationship Id="rId31" Type="http://schemas.openxmlformats.org/officeDocument/2006/relationships/worksheet" Target="worksheets/sheet30.xml"/><Relationship Id="rId32" Type="http://schemas.openxmlformats.org/officeDocument/2006/relationships/sharedStrings" Target="sharedStrings.xml"/><Relationship Id="rId3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C622AF9-F0CB-22B9-2378-7E568B9B20C6}" mc:Ignorable="x14ac xr xr2 xr3">
  <dimension ref="A1:CV100"/>
  <sheetViews>
    <sheetView topLeftCell="A1" workbookViewId="0" showZeros="0">
      <selection activeCell="A1" sqref="A1"/>
    </sheetView>
  </sheetViews>
  <sheetFormatPr defaultColWidth="9.00390625" customHeight="1" defaultRowHeight="12.75"/>
  <cols>
    <col min="1" max="1" style="0" width="18.50390625" customWidth="1"/>
    <col min="2" max="2" style="174" width="20.375" customWidth="1"/>
    <col min="3" max="6" style="0" width="3.25390625" customWidth="1"/>
    <col min="7" max="11" style="0" width="9.00390625"/>
    <col min="12" max="12" style="0" width="9.375" customWidth="1"/>
  </cols>
  <sheetData>
    <row customHeight="1" ht="12.75">
      <c r="G1" s="0" t="s">
        <v>0</v>
      </c>
      <c r="H1" s="0" t="s">
        <v>1</v>
      </c>
      <c r="I1" s="0" t="s">
        <v>2</v>
      </c>
    </row>
    <row customHeight="1" ht="12.75">
      <c r="A2" s="0" t="s">
        <v>3</v>
      </c>
      <c r="B2" s="174" t="s">
        <v>4</v>
      </c>
      <c r="C2" s="174"/>
      <c r="G2" s="0" t="s">
        <v>5</v>
      </c>
      <c r="H2" s="0" t="s">
        <v>6</v>
      </c>
      <c r="I2" s="0" t="s">
        <v>7</v>
      </c>
    </row>
    <row customHeight="1" ht="12.75">
      <c r="A3" s="0" t="s">
        <v>8</v>
      </c>
      <c r="B3" s="174" t="s">
        <v>9</v>
      </c>
      <c r="G3" s="0" t="s">
        <v>10</v>
      </c>
      <c r="H3" s="0" t="s">
        <v>11</v>
      </c>
      <c r="I3" s="0" t="s">
        <v>12</v>
      </c>
    </row>
    <row customHeight="1" ht="12.75">
      <c r="A4" s="0" t="s">
        <v>13</v>
      </c>
      <c r="B4" s="174" t="s">
        <v>14</v>
      </c>
      <c r="G4" s="0" t="s">
        <v>15</v>
      </c>
      <c r="H4" s="0" t="s">
        <v>16</v>
      </c>
      <c r="I4" s="0" t="s">
        <v>17</v>
      </c>
    </row>
    <row customHeight="1" ht="12.75">
      <c r="A5" s="0" t="s">
        <v>18</v>
      </c>
      <c r="B5" s="174" t="s">
        <v>19</v>
      </c>
      <c r="G5" s="0" t="s">
        <v>20</v>
      </c>
      <c r="H5" s="0" t="s">
        <v>21</v>
      </c>
      <c r="I5" s="0" t="s">
        <v>22</v>
      </c>
    </row>
    <row customHeight="1" ht="12.75">
      <c r="A6" s="0" t="s">
        <v>23</v>
      </c>
      <c r="B6" s="174" t="s">
        <v>24</v>
      </c>
      <c r="G6" s="0" t="s">
        <v>25</v>
      </c>
      <c r="H6" s="0" t="s">
        <v>26</v>
      </c>
      <c r="I6" s="0" t="s">
        <v>27</v>
      </c>
    </row>
    <row customHeight="1" ht="12.75">
      <c r="A7" s="0" t="s">
        <v>28</v>
      </c>
      <c r="B7" s="174" t="s">
        <v>29</v>
      </c>
      <c r="G7" s="0" t="s">
        <v>30</v>
      </c>
      <c r="H7" s="0" t="s">
        <v>31</v>
      </c>
      <c r="I7" s="0" t="s">
        <v>32</v>
      </c>
      <c r="L7" s="175"/>
    </row>
    <row customHeight="1" ht="12.75">
      <c r="A8" s="0" t="s">
        <v>33</v>
      </c>
      <c r="B8" s="174" t="s">
        <v>29</v>
      </c>
      <c r="G8" s="0" t="s">
        <v>34</v>
      </c>
      <c r="H8" s="0" t="s">
        <v>35</v>
      </c>
      <c r="I8" s="0" t="s">
        <v>36</v>
      </c>
    </row>
    <row customHeight="1" ht="12.75">
      <c r="A9" s="0" t="s">
        <v>37</v>
      </c>
      <c r="B9" s="174" t="s">
        <v>38</v>
      </c>
      <c r="G9" s="0" t="s">
        <v>39</v>
      </c>
      <c r="H9" s="0" t="s">
        <v>40</v>
      </c>
      <c r="I9" s="0" t="s">
        <v>41</v>
      </c>
    </row>
    <row customHeight="1" ht="12.75">
      <c r="A10" s="0" t="s">
        <v>42</v>
      </c>
      <c r="B10" s="174" t="s">
        <v>43</v>
      </c>
      <c r="G10" s="0" t="s">
        <v>44</v>
      </c>
      <c r="H10" s="0" t="s">
        <v>45</v>
      </c>
      <c r="I10" s="0" t="s">
        <v>46</v>
      </c>
    </row>
    <row customHeight="1" ht="12.75">
      <c r="A11" s="0" t="s">
        <v>47</v>
      </c>
      <c r="B11" s="174" t="s">
        <v>48</v>
      </c>
      <c r="G11" s="0" t="s">
        <v>49</v>
      </c>
      <c r="H11" s="0" t="s">
        <v>50</v>
      </c>
      <c r="I11" s="0" t="s">
        <v>51</v>
      </c>
    </row>
    <row customHeight="1" ht="12.75">
      <c r="A12" s="0" t="s">
        <v>47</v>
      </c>
      <c r="B12" s="174" t="s">
        <v>52</v>
      </c>
      <c r="G12" s="0" t="s">
        <v>53</v>
      </c>
      <c r="H12" s="0" t="s">
        <v>54</v>
      </c>
      <c r="I12" s="0" t="s">
        <v>55</v>
      </c>
    </row>
    <row customHeight="1" ht="12.75">
      <c r="A13" s="0" t="s">
        <v>56</v>
      </c>
      <c r="B13" s="174" t="s">
        <v>48</v>
      </c>
      <c r="G13" s="0" t="s">
        <v>57</v>
      </c>
      <c r="H13" s="0" t="s">
        <v>58</v>
      </c>
      <c r="I13" s="0" t="s">
        <v>59</v>
      </c>
    </row>
    <row customHeight="1" ht="12.75">
      <c r="A14" s="0" t="s">
        <v>60</v>
      </c>
      <c r="B14" s="174" t="s">
        <v>52</v>
      </c>
      <c r="G14" s="0" t="s">
        <v>61</v>
      </c>
      <c r="H14" s="0" t="s">
        <v>62</v>
      </c>
      <c r="I14" s="0" t="s">
        <v>63</v>
      </c>
    </row>
    <row customHeight="1" ht="12.75">
      <c r="A15" s="0" t="s">
        <v>64</v>
      </c>
      <c r="B15" s="174" t="s">
        <v>48</v>
      </c>
      <c r="G15" s="0" t="s">
        <v>65</v>
      </c>
      <c r="H15" s="0" t="s">
        <v>66</v>
      </c>
      <c r="I15" s="0" t="s">
        <v>67</v>
      </c>
    </row>
    <row customHeight="1" ht="12.75">
      <c r="A16" s="0" t="s">
        <v>68</v>
      </c>
      <c r="B16" s="174" t="s">
        <v>69</v>
      </c>
      <c r="G16" s="0" t="s">
        <v>70</v>
      </c>
      <c r="H16" s="0" t="s">
        <v>71</v>
      </c>
      <c r="I16" s="0" t="s">
        <v>72</v>
      </c>
    </row>
    <row customHeight="1" ht="12.75">
      <c r="A17" s="0" t="s">
        <v>73</v>
      </c>
      <c r="B17" s="174" t="s">
        <v>74</v>
      </c>
      <c r="G17" s="0" t="s">
        <v>75</v>
      </c>
      <c r="H17" s="0" t="s">
        <v>76</v>
      </c>
      <c r="I17" s="0" t="s">
        <v>77</v>
      </c>
    </row>
    <row customHeight="1" ht="12.75">
      <c r="A18" s="0" t="s">
        <v>78</v>
      </c>
      <c r="B18" s="174" t="s">
        <v>79</v>
      </c>
      <c r="G18" s="0" t="s">
        <v>80</v>
      </c>
      <c r="H18" s="0" t="s">
        <v>81</v>
      </c>
      <c r="I18" s="0" t="s">
        <v>82</v>
      </c>
    </row>
    <row customHeight="1" ht="12.75">
      <c r="A19" s="0" t="s">
        <v>83</v>
      </c>
      <c r="B19" s="174" t="s">
        <v>84</v>
      </c>
      <c r="G19" s="0" t="s">
        <v>85</v>
      </c>
      <c r="H19" s="0" t="s">
        <v>86</v>
      </c>
      <c r="I19" s="0" t="s">
        <v>87</v>
      </c>
    </row>
    <row customHeight="1" ht="12.75">
      <c r="G20" s="0" t="s">
        <v>88</v>
      </c>
      <c r="H20" s="0" t="s">
        <v>89</v>
      </c>
      <c r="I20" s="0" t="s">
        <v>90</v>
      </c>
    </row>
    <row customHeight="1" ht="12.75">
      <c r="G21" s="0" t="s">
        <v>91</v>
      </c>
      <c r="H21" s="0" t="s">
        <v>92</v>
      </c>
      <c r="I21" s="0" t="s">
        <v>93</v>
      </c>
    </row>
    <row customHeight="1" ht="12.75">
      <c r="G22" s="0" t="s">
        <v>94</v>
      </c>
      <c r="H22" s="0" t="s">
        <v>95</v>
      </c>
      <c r="I22" s="0" t="s">
        <v>96</v>
      </c>
    </row>
    <row customHeight="1" ht="12.75">
      <c r="G23" s="0" t="s">
        <v>97</v>
      </c>
      <c r="H23" s="0" t="s">
        <v>98</v>
      </c>
      <c r="I23" s="0" t="s">
        <v>99</v>
      </c>
    </row>
    <row customHeight="1" ht="12.75">
      <c r="G24" s="0" t="s">
        <v>100</v>
      </c>
      <c r="H24" s="0" t="s">
        <v>101</v>
      </c>
      <c r="I24" s="0" t="s">
        <v>102</v>
      </c>
    </row>
    <row customHeight="1" ht="12.75">
      <c r="G25" s="0" t="s">
        <v>103</v>
      </c>
      <c r="H25" s="0" t="s">
        <v>104</v>
      </c>
      <c r="I25" s="0" t="s">
        <v>105</v>
      </c>
    </row>
    <row customHeight="1" ht="12.75">
      <c r="G26" s="0" t="s">
        <v>106</v>
      </c>
      <c r="H26" s="0" t="s">
        <v>107</v>
      </c>
      <c r="I26" s="0" t="s">
        <v>108</v>
      </c>
    </row>
    <row customHeight="1" ht="12.75">
      <c r="G27" s="0" t="s">
        <v>109</v>
      </c>
      <c r="H27" s="0" t="s">
        <v>110</v>
      </c>
      <c r="I27" s="0" t="s">
        <v>111</v>
      </c>
    </row>
    <row customHeight="1" ht="12.75">
      <c r="G28" s="0" t="s">
        <v>112</v>
      </c>
      <c r="H28" s="0" t="s">
        <v>113</v>
      </c>
      <c r="I28" s="0" t="s">
        <v>114</v>
      </c>
    </row>
    <row customHeight="1" ht="12.75">
      <c r="G29" s="0" t="s">
        <v>115</v>
      </c>
      <c r="H29" s="0" t="s">
        <v>116</v>
      </c>
      <c r="I29" s="0" t="s">
        <v>117</v>
      </c>
    </row>
  </sheetData>
  <sheetProtection autoFilter="0" sort="1" insertRows="1" insertColumns="1" deleteRows="1" deleteColumns="1"/>
  <pageMargins left="0.75" right="0.75" top="1.00" bottom="1.00" header="0.50" footer="0.50"/>
  <pageSetup pageOrder="downThenOver"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FB4F5B8-0BE3-1D05-813C-DEA0345E7D27}" mc:Ignorable="x14ac xr xr2 xr3">
  <dimension ref="A1:H37"/>
  <sheetViews>
    <sheetView defaultGridColor="0" colorId="8" topLeftCell="A1" showGridLines="0" workbookViewId="0" showZeros="0">
      <selection activeCell="A1" sqref="A1:H1"/>
    </sheetView>
  </sheetViews>
  <sheetFormatPr defaultColWidth="12.125" customHeight="1" defaultRowHeight="15.652500000000002"/>
  <cols>
    <col min="1" max="1" style="49" width="9.50390625" customWidth="1"/>
    <col min="2" max="2" style="49" width="31.125" customWidth="1"/>
    <col min="3" max="6" style="49" width="14.50390625" customWidth="1"/>
    <col min="7" max="7" style="49" width="14.125" customWidth="1"/>
    <col min="8" max="8" style="49" width="14.50390625" customWidth="1"/>
  </cols>
  <sheetData>
    <row customHeight="1" ht="33.75">
      <c r="A1" s="71" t="str">
        <f>'##BASEINFO'!$B$2&amp;"度"&amp;'##BASEINFO'!$B$7&amp;"一般公共预算收入预算变动情况录入表"</f>
        <v>2024年度陕州区一般公共预算收入预算变动情况录入表</v>
      </c>
      <c r="B1" s="71"/>
      <c r="C1" s="71"/>
      <c r="D1" s="71"/>
      <c r="E1" s="71"/>
      <c r="F1" s="71"/>
      <c r="G1" s="71"/>
      <c r="H1" s="71"/>
    </row>
    <row customHeight="1" ht="17.25">
      <c r="A2" s="72" t="s">
        <v>165</v>
      </c>
      <c r="B2" s="72"/>
      <c r="C2" s="72"/>
      <c r="D2" s="72"/>
      <c r="E2" s="72"/>
      <c r="F2" s="72"/>
      <c r="G2" s="72"/>
      <c r="H2" s="72"/>
    </row>
    <row customHeight="1" ht="17.25">
      <c r="A3" s="72" t="str">
        <f>"单位："&amp;'##BASEINFO'!$B$19</f>
        <v>单位：万元</v>
      </c>
      <c r="B3" s="72"/>
      <c r="C3" s="72"/>
      <c r="D3" s="72"/>
      <c r="E3" s="72"/>
      <c r="F3" s="72"/>
      <c r="G3" s="72"/>
      <c r="H3" s="72"/>
    </row>
    <row customHeight="1" ht="17.25">
      <c r="A4" s="54" t="s">
        <v>187</v>
      </c>
      <c r="B4" s="54" t="s">
        <v>188</v>
      </c>
      <c r="C4" s="54" t="s">
        <v>1875</v>
      </c>
      <c r="D4" s="54" t="s">
        <v>2149</v>
      </c>
      <c r="E4" s="54"/>
      <c r="F4" s="54"/>
      <c r="G4" s="54"/>
      <c r="H4" s="54" t="s">
        <v>1876</v>
      </c>
    </row>
    <row customHeight="1" ht="17.25">
      <c r="A5" s="54"/>
      <c r="B5" s="54"/>
      <c r="C5" s="54"/>
      <c r="D5" s="54" t="s">
        <v>2150</v>
      </c>
      <c r="E5" s="54"/>
      <c r="F5" s="54"/>
      <c r="G5" s="73" t="s">
        <v>2151</v>
      </c>
      <c r="H5" s="54"/>
    </row>
    <row customHeight="1" ht="17.25">
      <c r="A6" s="76"/>
      <c r="B6" s="76"/>
      <c r="C6" s="76"/>
      <c r="D6" s="76" t="s">
        <v>2152</v>
      </c>
      <c r="E6" s="76" t="s">
        <v>2153</v>
      </c>
      <c r="F6" s="76" t="s">
        <v>2154</v>
      </c>
      <c r="G6" s="77"/>
      <c r="H6" s="76"/>
    </row>
    <row customHeight="1" ht="17.25">
      <c r="A7" s="57"/>
      <c r="B7" s="54" t="s">
        <v>190</v>
      </c>
      <c r="C7" s="58">
        <f>SUM(C8,C29)</f>
        <v>216500</v>
      </c>
      <c r="D7" s="58">
        <f>SUM(D8,D29)</f>
        <v>0</v>
      </c>
      <c r="E7" s="58">
        <f>SUM(E8,E29)</f>
        <v>0</v>
      </c>
      <c r="F7" s="58">
        <f>SUM(F8,F29)</f>
        <v>0</v>
      </c>
      <c r="G7" s="58">
        <f>SUM(G8,G29)</f>
        <v>-31300</v>
      </c>
      <c r="H7" s="58">
        <f>SUM(H8,H29)</f>
        <v>185200</v>
      </c>
    </row>
    <row customHeight="1" ht="17.25">
      <c r="A8" s="57">
        <v>101</v>
      </c>
      <c r="B8" s="75" t="s">
        <v>191</v>
      </c>
      <c r="C8" s="58">
        <f>SUM(C9:C28)</f>
        <v>156500</v>
      </c>
      <c r="D8" s="58">
        <f>SUM(D9:D28)</f>
        <v>0</v>
      </c>
      <c r="E8" s="58">
        <f>SUM(E9:E28)</f>
        <v>0</v>
      </c>
      <c r="F8" s="58">
        <f>SUM(F9:F28)</f>
        <v>0</v>
      </c>
      <c r="G8" s="58">
        <f>SUM(G9:G28)</f>
        <v>-41985</v>
      </c>
      <c r="H8" s="58">
        <f>SUM(H9:H28)</f>
        <v>114515</v>
      </c>
    </row>
    <row customHeight="1" ht="17.25">
      <c r="A9" s="57">
        <v>10101</v>
      </c>
      <c r="B9" s="60" t="s">
        <v>192</v>
      </c>
      <c r="C9" s="61">
        <v>75900</v>
      </c>
      <c r="D9" s="58">
        <f>E9+F9</f>
        <v>0</v>
      </c>
      <c r="E9" s="61"/>
      <c r="F9" s="61"/>
      <c r="G9" s="61">
        <v>-35282</v>
      </c>
      <c r="H9" s="58">
        <f>C9+D9+G9</f>
        <v>40618</v>
      </c>
    </row>
    <row customHeight="1" ht="17.25">
      <c r="A10" s="57">
        <v>10102</v>
      </c>
      <c r="B10" s="60" t="s">
        <v>230</v>
      </c>
      <c r="C10" s="61"/>
      <c r="D10" s="58">
        <f>E10+F10</f>
        <v>0</v>
      </c>
      <c r="E10" s="61"/>
      <c r="F10" s="61"/>
      <c r="G10" s="61"/>
      <c r="H10" s="58">
        <f>C10+D10+G10</f>
        <v>0</v>
      </c>
    </row>
    <row customHeight="1" ht="17.25">
      <c r="A11" s="57">
        <v>10104</v>
      </c>
      <c r="B11" s="60" t="s">
        <v>250</v>
      </c>
      <c r="C11" s="61">
        <v>13000</v>
      </c>
      <c r="D11" s="58">
        <f>E11+F11</f>
        <v>0</v>
      </c>
      <c r="E11" s="61"/>
      <c r="F11" s="61"/>
      <c r="G11" s="61">
        <v>-3760</v>
      </c>
      <c r="H11" s="58">
        <f>C11+D11+G11</f>
        <v>9240</v>
      </c>
    </row>
    <row customHeight="1" ht="15.75">
      <c r="A12" s="57">
        <v>10105</v>
      </c>
      <c r="B12" s="60" t="s">
        <v>355</v>
      </c>
      <c r="C12" s="61"/>
      <c r="D12" s="58">
        <f>E12+F12</f>
        <v>0</v>
      </c>
      <c r="E12" s="61"/>
      <c r="F12" s="61"/>
      <c r="G12" s="61"/>
      <c r="H12" s="58">
        <f>C12+D12+G12</f>
        <v>0</v>
      </c>
    </row>
    <row customHeight="1" ht="17.25">
      <c r="A13" s="57">
        <v>10106</v>
      </c>
      <c r="B13" s="60" t="s">
        <v>2155</v>
      </c>
      <c r="C13" s="61">
        <v>2000</v>
      </c>
      <c r="D13" s="58">
        <f>E13+F13</f>
        <v>0</v>
      </c>
      <c r="E13" s="61"/>
      <c r="F13" s="61"/>
      <c r="G13" s="61">
        <v>-948</v>
      </c>
      <c r="H13" s="58">
        <f>C13+D13+G13</f>
        <v>1052</v>
      </c>
    </row>
    <row customHeight="1" ht="17.25">
      <c r="A14" s="57">
        <v>10107</v>
      </c>
      <c r="B14" s="60" t="s">
        <v>427</v>
      </c>
      <c r="C14" s="61">
        <v>30000</v>
      </c>
      <c r="D14" s="58">
        <f>E14+F14</f>
        <v>0</v>
      </c>
      <c r="E14" s="61"/>
      <c r="F14" s="61"/>
      <c r="G14" s="61">
        <v>-11281</v>
      </c>
      <c r="H14" s="58">
        <f>C14+D14+G14</f>
        <v>18719</v>
      </c>
    </row>
    <row customHeight="1" ht="17.25">
      <c r="A15" s="57">
        <v>10109</v>
      </c>
      <c r="B15" s="60" t="s">
        <v>432</v>
      </c>
      <c r="C15" s="61">
        <v>12000</v>
      </c>
      <c r="D15" s="58">
        <f>E15+F15</f>
        <v>0</v>
      </c>
      <c r="E15" s="61"/>
      <c r="F15" s="61"/>
      <c r="G15" s="61">
        <v>-6948</v>
      </c>
      <c r="H15" s="58">
        <f>C15+D15+G15</f>
        <v>5052</v>
      </c>
    </row>
    <row customHeight="1" ht="17.25">
      <c r="A16" s="57">
        <v>10110</v>
      </c>
      <c r="B16" s="60" t="s">
        <v>448</v>
      </c>
      <c r="C16" s="61">
        <v>3500</v>
      </c>
      <c r="D16" s="58">
        <f>E16+F16</f>
        <v>0</v>
      </c>
      <c r="E16" s="61"/>
      <c r="F16" s="61"/>
      <c r="G16" s="61">
        <v>1201</v>
      </c>
      <c r="H16" s="58">
        <f>C16+D16+G16</f>
        <v>4701</v>
      </c>
    </row>
    <row customHeight="1" ht="17.25">
      <c r="A17" s="57">
        <v>10111</v>
      </c>
      <c r="B17" s="60" t="s">
        <v>457</v>
      </c>
      <c r="C17" s="61">
        <v>3000</v>
      </c>
      <c r="D17" s="58">
        <f>E17+F17</f>
        <v>0</v>
      </c>
      <c r="E17" s="61"/>
      <c r="F17" s="61"/>
      <c r="G17" s="61">
        <v>-1515</v>
      </c>
      <c r="H17" s="58">
        <f>C17+D17+G17</f>
        <v>1485</v>
      </c>
    </row>
    <row customHeight="1" ht="17.25">
      <c r="A18" s="57">
        <v>10112</v>
      </c>
      <c r="B18" s="60" t="s">
        <v>463</v>
      </c>
      <c r="C18" s="61">
        <v>5000</v>
      </c>
      <c r="D18" s="58">
        <f>E18+F18</f>
        <v>0</v>
      </c>
      <c r="E18" s="61"/>
      <c r="F18" s="61"/>
      <c r="G18" s="61">
        <v>7293</v>
      </c>
      <c r="H18" s="58">
        <f>C18+D18+G18</f>
        <v>12293</v>
      </c>
    </row>
    <row customHeight="1" ht="17.25">
      <c r="A19" s="57">
        <v>10113</v>
      </c>
      <c r="B19" s="60" t="s">
        <v>472</v>
      </c>
      <c r="C19" s="61">
        <v>2500</v>
      </c>
      <c r="D19" s="58">
        <f>E19+F19</f>
        <v>0</v>
      </c>
      <c r="E19" s="61"/>
      <c r="F19" s="61"/>
      <c r="G19" s="61">
        <v>-855</v>
      </c>
      <c r="H19" s="58">
        <f>C19+D19+G19</f>
        <v>1645</v>
      </c>
    </row>
    <row customHeight="1" ht="17.25">
      <c r="A20" s="57">
        <v>10114</v>
      </c>
      <c r="B20" s="60" t="s">
        <v>2156</v>
      </c>
      <c r="C20" s="61">
        <v>2000</v>
      </c>
      <c r="D20" s="58">
        <f>E20+F20</f>
        <v>0</v>
      </c>
      <c r="E20" s="61"/>
      <c r="F20" s="61"/>
      <c r="G20" s="61">
        <v>-1274</v>
      </c>
      <c r="H20" s="58">
        <f>C20+D20+G20</f>
        <v>726</v>
      </c>
    </row>
    <row customHeight="1" ht="17.25">
      <c r="A21" s="57">
        <v>10115</v>
      </c>
      <c r="B21" s="60" t="s">
        <v>2157</v>
      </c>
      <c r="C21" s="61"/>
      <c r="D21" s="58">
        <f>E21+F21</f>
        <v>0</v>
      </c>
      <c r="E21" s="61"/>
      <c r="F21" s="61"/>
      <c r="G21" s="61"/>
      <c r="H21" s="58">
        <f>C21+D21+G21</f>
        <v>0</v>
      </c>
    </row>
    <row customHeight="1" ht="17.25">
      <c r="A22" s="57">
        <v>10116</v>
      </c>
      <c r="B22" s="60" t="s">
        <v>2158</v>
      </c>
      <c r="C22" s="61"/>
      <c r="D22" s="58">
        <f>E22+F22</f>
        <v>0</v>
      </c>
      <c r="E22" s="61"/>
      <c r="F22" s="61"/>
      <c r="G22" s="61"/>
      <c r="H22" s="58">
        <f>C22+D22+G22</f>
        <v>0</v>
      </c>
    </row>
    <row customHeight="1" ht="17.25">
      <c r="A23" s="57">
        <v>10117</v>
      </c>
      <c r="B23" s="60" t="s">
        <v>2159</v>
      </c>
      <c r="C23" s="61"/>
      <c r="D23" s="58">
        <f>E23+F23</f>
        <v>0</v>
      </c>
      <c r="E23" s="61"/>
      <c r="F23" s="61"/>
      <c r="G23" s="61"/>
      <c r="H23" s="58">
        <f>C23+D23+G23</f>
        <v>0</v>
      </c>
    </row>
    <row customHeight="1" ht="17.25">
      <c r="A24" s="57">
        <v>10118</v>
      </c>
      <c r="B24" s="60" t="s">
        <v>2160</v>
      </c>
      <c r="C24" s="61">
        <v>2000</v>
      </c>
      <c r="D24" s="58">
        <f>E24+F24</f>
        <v>0</v>
      </c>
      <c r="E24" s="61"/>
      <c r="F24" s="61"/>
      <c r="G24" s="61">
        <v>12550</v>
      </c>
      <c r="H24" s="58">
        <f>C24+D24+G24</f>
        <v>14550</v>
      </c>
    </row>
    <row customHeight="1" ht="17.25">
      <c r="A25" s="57">
        <v>10119</v>
      </c>
      <c r="B25" s="60" t="s">
        <v>2161</v>
      </c>
      <c r="C25" s="61">
        <v>3000</v>
      </c>
      <c r="D25" s="58">
        <f>E25+F25</f>
        <v>0</v>
      </c>
      <c r="E25" s="61"/>
      <c r="F25" s="61"/>
      <c r="G25" s="61">
        <v>-17</v>
      </c>
      <c r="H25" s="58">
        <f>C25+D25+G25</f>
        <v>2983</v>
      </c>
    </row>
    <row customHeight="1" ht="17.25">
      <c r="A26" s="57">
        <v>10120</v>
      </c>
      <c r="B26" s="60" t="s">
        <v>2162</v>
      </c>
      <c r="C26" s="61">
        <v>1600</v>
      </c>
      <c r="D26" s="58">
        <f>E26+F26</f>
        <v>0</v>
      </c>
      <c r="E26" s="61"/>
      <c r="F26" s="61"/>
      <c r="G26" s="61">
        <v>-878</v>
      </c>
      <c r="H26" s="58">
        <f>C26+D26+G26</f>
        <v>722</v>
      </c>
    </row>
    <row customHeight="1" ht="15.75">
      <c r="A27" s="57">
        <v>10121</v>
      </c>
      <c r="B27" s="60" t="s">
        <v>2163</v>
      </c>
      <c r="C27" s="61">
        <v>1000</v>
      </c>
      <c r="D27" s="58">
        <f>E27+F27</f>
        <v>0</v>
      </c>
      <c r="E27" s="61"/>
      <c r="F27" s="61"/>
      <c r="G27" s="61">
        <v>-271</v>
      </c>
      <c r="H27" s="58">
        <f>C27+D27+G27</f>
        <v>729</v>
      </c>
    </row>
    <row customHeight="1" ht="17.25">
      <c r="A28" s="57">
        <v>10199</v>
      </c>
      <c r="B28" s="60" t="s">
        <v>2164</v>
      </c>
      <c r="C28" s="61"/>
      <c r="D28" s="58">
        <f>E28+F28</f>
        <v>0</v>
      </c>
      <c r="E28" s="61"/>
      <c r="F28" s="61"/>
      <c r="G28" s="61"/>
      <c r="H28" s="58">
        <f>C28+D28+G28</f>
        <v>0</v>
      </c>
    </row>
    <row customHeight="1" ht="17.25">
      <c r="A29" s="57">
        <v>103</v>
      </c>
      <c r="B29" s="75" t="s">
        <v>518</v>
      </c>
      <c r="C29" s="58">
        <f>SUM(C30:C37)</f>
        <v>60000</v>
      </c>
      <c r="D29" s="58">
        <f>SUM(D30:D37)</f>
        <v>0</v>
      </c>
      <c r="E29" s="58">
        <f>SUM(E30:E37)</f>
        <v>0</v>
      </c>
      <c r="F29" s="58">
        <f>SUM(F30:F37)</f>
        <v>0</v>
      </c>
      <c r="G29" s="58">
        <f>SUM(G30:G37)</f>
        <v>10685</v>
      </c>
      <c r="H29" s="58">
        <f>SUM(H30:H37)</f>
        <v>70685</v>
      </c>
    </row>
    <row customHeight="1" ht="17.25">
      <c r="A30" s="57">
        <v>10302</v>
      </c>
      <c r="B30" s="60" t="s">
        <v>519</v>
      </c>
      <c r="C30" s="61">
        <v>7810</v>
      </c>
      <c r="D30" s="58">
        <f>E30+F30</f>
        <v>0</v>
      </c>
      <c r="E30" s="61"/>
      <c r="F30" s="61"/>
      <c r="G30" s="61">
        <v>-4735</v>
      </c>
      <c r="H30" s="58">
        <f>C30+D30+G30</f>
        <v>3075</v>
      </c>
    </row>
    <row customHeight="1" ht="17.25">
      <c r="A31" s="57">
        <v>10304</v>
      </c>
      <c r="B31" s="60" t="s">
        <v>547</v>
      </c>
      <c r="C31" s="61">
        <v>15000</v>
      </c>
      <c r="D31" s="58">
        <f>E31+F31</f>
        <v>0</v>
      </c>
      <c r="E31" s="61"/>
      <c r="F31" s="61"/>
      <c r="G31" s="61">
        <v>-9146</v>
      </c>
      <c r="H31" s="58">
        <f>C31+D31+G31</f>
        <v>5854</v>
      </c>
    </row>
    <row customHeight="1" ht="17.25">
      <c r="A32" s="57">
        <v>10305</v>
      </c>
      <c r="B32" s="60" t="s">
        <v>729</v>
      </c>
      <c r="C32" s="61">
        <v>11000</v>
      </c>
      <c r="D32" s="58">
        <f>E32+F32</f>
        <v>0</v>
      </c>
      <c r="E32" s="61"/>
      <c r="F32" s="61"/>
      <c r="G32" s="61">
        <v>1283</v>
      </c>
      <c r="H32" s="58">
        <f>C32+D32+G32</f>
        <v>12283</v>
      </c>
    </row>
    <row customHeight="1" ht="17.25">
      <c r="A33" s="57">
        <v>10306</v>
      </c>
      <c r="B33" s="60" t="s">
        <v>769</v>
      </c>
      <c r="C33" s="61"/>
      <c r="D33" s="58">
        <f>E33+F33</f>
        <v>0</v>
      </c>
      <c r="E33" s="61"/>
      <c r="F33" s="61"/>
      <c r="G33" s="61">
        <v>4417</v>
      </c>
      <c r="H33" s="58">
        <f>C33+D33+G33</f>
        <v>4417</v>
      </c>
    </row>
    <row customHeight="1" ht="17.25">
      <c r="A34" s="57">
        <v>10307</v>
      </c>
      <c r="B34" s="60" t="s">
        <v>788</v>
      </c>
      <c r="C34" s="61">
        <v>24590</v>
      </c>
      <c r="D34" s="58">
        <f>E34+F34</f>
        <v>0</v>
      </c>
      <c r="E34" s="61"/>
      <c r="F34" s="61"/>
      <c r="G34" s="61">
        <v>18550</v>
      </c>
      <c r="H34" s="58">
        <f>C34+D34+G34</f>
        <v>43140</v>
      </c>
    </row>
    <row customHeight="1" ht="17.25">
      <c r="A35" s="57">
        <v>10308</v>
      </c>
      <c r="B35" s="60" t="s">
        <v>839</v>
      </c>
      <c r="C35" s="61">
        <v>200</v>
      </c>
      <c r="D35" s="58">
        <f>E35+F35</f>
        <v>0</v>
      </c>
      <c r="E35" s="61"/>
      <c r="F35" s="61"/>
      <c r="G35" s="61"/>
      <c r="H35" s="58">
        <f>C35+D35+G35</f>
        <v>200</v>
      </c>
    </row>
    <row customHeight="1" ht="17.25">
      <c r="A36" s="57">
        <v>10309</v>
      </c>
      <c r="B36" s="60" t="s">
        <v>842</v>
      </c>
      <c r="C36" s="61">
        <v>500</v>
      </c>
      <c r="D36" s="58">
        <f>E36+F36</f>
        <v>0</v>
      </c>
      <c r="E36" s="61"/>
      <c r="F36" s="61"/>
      <c r="G36" s="61">
        <v>-329</v>
      </c>
      <c r="H36" s="58">
        <f>C36+D36+G36</f>
        <v>171</v>
      </c>
    </row>
    <row customHeight="1" ht="17.25">
      <c r="A37" s="57">
        <v>10399</v>
      </c>
      <c r="B37" s="60" t="s">
        <v>2165</v>
      </c>
      <c r="C37" s="61">
        <v>900</v>
      </c>
      <c r="D37" s="58">
        <f>E37+F37</f>
        <v>0</v>
      </c>
      <c r="E37" s="61"/>
      <c r="F37" s="61"/>
      <c r="G37" s="61">
        <v>645</v>
      </c>
      <c r="H37" s="58">
        <f>C37+D37+G37</f>
        <v>1545</v>
      </c>
    </row>
  </sheetData>
  <sheetProtection autoFilter="0" sort="1" insertRows="1" insertColumns="1" deleteRows="1" deleteColumns="1"/>
  <mergeCells count="10">
    <mergeCell ref="A1:H1"/>
    <mergeCell ref="A2:H2"/>
    <mergeCell ref="A3:H3"/>
    <mergeCell ref="D4:G4"/>
    <mergeCell ref="D5:F5"/>
    <mergeCell ref="A4:A6"/>
    <mergeCell ref="B4:B6"/>
    <mergeCell ref="C4:C6"/>
    <mergeCell ref="G5:G6"/>
    <mergeCell ref="H4:H6"/>
  </mergeCells>
  <dataValidations count="1">
    <dataValidation type="decimal" allowBlank="1" showInputMessage="1" showErrorMessage="1" sqref="C7:H37">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038DD65-8425-9DF7-72BF-C16D7889EC6A}" mc:Ignorable="x14ac xr xr2 xr3">
  <dimension ref="A1:W228"/>
  <sheetViews>
    <sheetView defaultGridColor="0" colorId="8" topLeftCell="A1" showGridLines="0" workbookViewId="0" showZeros="0">
      <selection activeCell="A1" sqref="A1:W1"/>
    </sheetView>
  </sheetViews>
  <sheetFormatPr defaultColWidth="12.125" customHeight="1" defaultRowHeight="16.95"/>
  <cols>
    <col min="1" max="1" style="49" width="15.50390625" customWidth="1"/>
    <col min="2" max="2" style="49" width="34.25390625" customWidth="1"/>
    <col min="3" max="23" style="49" width="15.50390625" customWidth="1"/>
  </cols>
  <sheetData>
    <row customHeight="1" ht="33.75">
      <c r="A1" s="71" t="str">
        <f>'##BASEINFO'!$B$2&amp;"度"&amp;'##BASEINFO'!$B$7&amp;"一般公共预算支出预算变动及结余、结转情况录入表"</f>
        <v>2024年度陕州区一般公共预算支出预算变动及结余、结转情况录入表</v>
      </c>
      <c r="B1" s="71"/>
      <c r="C1" s="71"/>
      <c r="D1" s="71"/>
      <c r="E1" s="71"/>
      <c r="F1" s="71"/>
      <c r="G1" s="71"/>
      <c r="H1" s="71"/>
      <c r="I1" s="71"/>
      <c r="J1" s="71"/>
      <c r="K1" s="71"/>
      <c r="L1" s="71"/>
      <c r="M1" s="71"/>
      <c r="N1" s="71"/>
      <c r="O1" s="71"/>
      <c r="P1" s="71"/>
      <c r="Q1" s="71"/>
      <c r="R1" s="71"/>
      <c r="S1" s="71"/>
      <c r="T1" s="71"/>
      <c r="U1" s="71"/>
      <c r="V1" s="71"/>
      <c r="W1" s="71"/>
    </row>
    <row customHeight="1" ht="17.25">
      <c r="A2" s="72" t="s">
        <v>166</v>
      </c>
      <c r="B2" s="72"/>
      <c r="C2" s="72"/>
      <c r="D2" s="72"/>
      <c r="E2" s="72"/>
      <c r="F2" s="72"/>
      <c r="G2" s="72"/>
      <c r="H2" s="72"/>
      <c r="I2" s="72"/>
      <c r="J2" s="72"/>
      <c r="K2" s="72"/>
      <c r="L2" s="72"/>
      <c r="M2" s="72"/>
      <c r="N2" s="72"/>
      <c r="O2" s="72"/>
      <c r="P2" s="72"/>
      <c r="Q2" s="72"/>
      <c r="R2" s="72"/>
      <c r="S2" s="72"/>
      <c r="T2" s="72"/>
      <c r="U2" s="72"/>
      <c r="V2" s="72"/>
      <c r="W2" s="72"/>
    </row>
    <row customHeight="1" ht="17.25">
      <c r="A3" s="72" t="str">
        <f>"单位："&amp;'##BASEINFO'!$B$19</f>
        <v>单位：万元</v>
      </c>
      <c r="B3" s="72"/>
      <c r="C3" s="72"/>
      <c r="D3" s="72"/>
      <c r="E3" s="72"/>
      <c r="F3" s="72"/>
      <c r="G3" s="72"/>
      <c r="H3" s="72"/>
      <c r="I3" s="72"/>
      <c r="J3" s="72"/>
      <c r="K3" s="72"/>
      <c r="L3" s="72"/>
      <c r="M3" s="72"/>
      <c r="N3" s="72"/>
      <c r="O3" s="72"/>
      <c r="P3" s="72"/>
      <c r="Q3" s="72"/>
      <c r="R3" s="72"/>
      <c r="S3" s="72"/>
      <c r="T3" s="72"/>
      <c r="U3" s="72"/>
      <c r="V3" s="72"/>
      <c r="W3" s="72"/>
    </row>
    <row s="117" customFormat="1" customHeight="1" ht="17.25">
      <c r="A4" s="73" t="s">
        <v>187</v>
      </c>
      <c r="B4" s="73" t="s">
        <v>188</v>
      </c>
      <c r="C4" s="73" t="s">
        <v>1875</v>
      </c>
      <c r="D4" s="54" t="s">
        <v>2149</v>
      </c>
      <c r="E4" s="54"/>
      <c r="F4" s="54"/>
      <c r="G4" s="54"/>
      <c r="H4" s="54"/>
      <c r="I4" s="54"/>
      <c r="J4" s="54"/>
      <c r="K4" s="54"/>
      <c r="L4" s="54"/>
      <c r="M4" s="54"/>
      <c r="N4" s="54"/>
      <c r="O4" s="54"/>
      <c r="P4" s="54"/>
      <c r="Q4" s="54"/>
      <c r="R4" s="54"/>
      <c r="S4" s="54"/>
      <c r="T4" s="73" t="s">
        <v>1876</v>
      </c>
      <c r="U4" s="73" t="s">
        <v>189</v>
      </c>
      <c r="V4" s="73" t="s">
        <v>2167</v>
      </c>
      <c r="W4" s="73" t="s">
        <v>2168</v>
      </c>
    </row>
    <row s="140" customFormat="1" customHeight="1" ht="17.25">
      <c r="A5" s="73"/>
      <c r="B5" s="73"/>
      <c r="C5" s="73"/>
      <c r="D5" s="73" t="s">
        <v>2152</v>
      </c>
      <c r="E5" s="73" t="s">
        <v>2169</v>
      </c>
      <c r="F5" s="73" t="s">
        <v>2170</v>
      </c>
      <c r="G5" s="73" t="s">
        <v>2171</v>
      </c>
      <c r="H5" s="73" t="s">
        <v>2172</v>
      </c>
      <c r="I5" s="73" t="s">
        <v>2173</v>
      </c>
      <c r="J5" s="73" t="s">
        <v>2072</v>
      </c>
      <c r="K5" s="73" t="s">
        <v>2085</v>
      </c>
      <c r="L5" s="73" t="s">
        <v>2174</v>
      </c>
      <c r="M5" s="73" t="s">
        <v>2175</v>
      </c>
      <c r="N5" s="73" t="s">
        <v>2176</v>
      </c>
      <c r="O5" s="73" t="s">
        <v>2102</v>
      </c>
      <c r="P5" s="73" t="s">
        <v>2177</v>
      </c>
      <c r="Q5" s="73" t="s">
        <v>2103</v>
      </c>
      <c r="R5" s="73" t="s">
        <v>2178</v>
      </c>
      <c r="S5" s="73" t="s">
        <v>2154</v>
      </c>
      <c r="T5" s="73"/>
      <c r="U5" s="73"/>
      <c r="V5" s="73"/>
      <c r="W5" s="73"/>
    </row>
    <row s="140" customFormat="1" customHeight="1" ht="17.25">
      <c r="A6" s="77"/>
      <c r="B6" s="77"/>
      <c r="C6" s="77"/>
      <c r="D6" s="77"/>
      <c r="E6" s="77"/>
      <c r="F6" s="77"/>
      <c r="G6" s="77"/>
      <c r="H6" s="77"/>
      <c r="I6" s="77"/>
      <c r="J6" s="77"/>
      <c r="K6" s="77"/>
      <c r="L6" s="77"/>
      <c r="M6" s="77"/>
      <c r="N6" s="77"/>
      <c r="O6" s="77"/>
      <c r="P6" s="77"/>
      <c r="Q6" s="77"/>
      <c r="R6" s="77"/>
      <c r="S6" s="77"/>
      <c r="T6" s="77"/>
      <c r="U6" s="77"/>
      <c r="V6" s="77"/>
      <c r="W6" s="77"/>
    </row>
    <row customHeight="1" ht="17.25">
      <c r="A7" s="57"/>
      <c r="B7" s="54" t="s">
        <v>858</v>
      </c>
      <c r="C7" s="58">
        <f>SUM(C8,C37,C47,C53,C65,C76,C87,C94,C116,C131,C146,C153,C162,C168,C176,C180,C186,C196,C200,C204,C209,C217,C218,C221,C225)</f>
        <v>199375</v>
      </c>
      <c r="D7" s="58">
        <f>SUM(D8,D37,D47,D53,D65,D76,D87,D94,D116,D131,D146,D153,D162,D168,D176,D180,D186,D196,D200,D204,D209,D217,D218,D221,D225)</f>
        <v>110509</v>
      </c>
      <c r="E7" s="58">
        <f>SUM(E8,E37,E47,E53,E65,E76,E87,E94,E116,E131,E146,E153,E162,E168,E176,E180,E186,E196,E200,E204,E209,E217,E218,E221,E225)</f>
        <v>0</v>
      </c>
      <c r="F7" s="58">
        <f>SUM(F8,F37,F47,F53,F65,F76,F87,F94,F116,F131,F146,F153,F162,F168,F176,F180,F186,F196,F200,F204,F209,F217,F218,F221,F225)</f>
        <v>70336</v>
      </c>
      <c r="G7" s="58">
        <f>SUM(G8,G37,G47,G53,G65,G76,G87,G94,G116,G131,G146,G153,G162,G168,G176,G180,G186,G196,G200,G204,G209,G217,G218,G221,G225)</f>
        <v>25983</v>
      </c>
      <c r="H7" s="58">
        <f>SUM(H8,H37,H47,H53,H65,H76,H87,H94,H116,H131,H146,H153,H162,H168,H176,H180,H186,H196,H200,H204,H209,H217,H218,H221,H225)</f>
        <v>0</v>
      </c>
      <c r="I7" s="58">
        <f>SUM(I8,I37,I47,I53,I65,I76,I87,I94,I116,I131,I146,I153,I162,I168,I176,I180,I186,I196,I200,I204,I209,I217,I218,I221,I225)</f>
        <v>39732</v>
      </c>
      <c r="J7" s="58">
        <f>SUM(J8,J37,J47,J53,J65,J76,J87,J94,J116,J131,J146,J153,J162,J168,J176,J180,J186,J196,J200,J204,J209,J217,J218,J221,J225)</f>
        <v>0</v>
      </c>
      <c r="K7" s="58">
        <f>SUM(K8,K37,K47,K53,K65,K76,K87,K94,K116,K131,K146,K153,K162,K168,K176,K180,K186,K196,K200,K204,K209,K217,K218,K221,K225)</f>
        <v>9149</v>
      </c>
      <c r="L7" s="58">
        <f>SUM(L8,L37,L47,L53,L65,L76,L87,L94,L116,L131,L146,L153,L162,L168,L176,L180,L186,L196,L200,L204,L209,L217,L218,L221,L225)</f>
        <v>0</v>
      </c>
      <c r="M7" s="58">
        <f>SUM(M8,M37,M47,M53,M65,M76,M87,M94,M116,M131,M146,M153,M162,M168,M176,M180,M186,M196,M200,M204,M209,M217,M218,M221,M225)</f>
        <v>0</v>
      </c>
      <c r="N7" s="58">
        <f>SUM(N8,N37,N47,N53,N65,N76,N87,N94,N116,N131,N146,N153,N162,N168,N176,N180,N186,N196,N200,N204,N209,N217,N218,N221,N225)</f>
        <v>0</v>
      </c>
      <c r="O7" s="58">
        <f>SUM(O8,O37,O47,O53,O65,O76,O87,O94,O116,O131,O146,O153,O162,O168,O176,O180,O186,O196,O200,O204,O209,O217,O218,O221,O225)</f>
        <v>6221</v>
      </c>
      <c r="P7" s="58">
        <f>SUM(P8,P37,P47,P53,P65,P76,P87,P94,P116,P131,P146,P153,P162,P168,P176,P180,P186,P196,P200,P204,P209,P217,P218,P221,P225)</f>
        <v>0</v>
      </c>
      <c r="Q7" s="58">
        <f>SUM(Q8,Q37,Q47,Q53,Q65,Q76,Q87,Q94,Q116,Q131,Q146,Q153,Q162,Q168,Q176,Q180,Q186,Q196,Q200,Q204,Q209,Q217,Q218,Q221,Q225)</f>
        <v>-9431</v>
      </c>
      <c r="R7" s="58">
        <f>SUM(R8,R37,R47,R53,R65,R76,R87,R94,R116,R131,R146,R153,R162,R168,R176,R180,R186,R196,R200,R204,R209,R217,R218,R221,R225)</f>
        <v>0</v>
      </c>
      <c r="S7" s="58">
        <f>SUM(S8,S37,S47,S53,S65,S76,S87,S94,S116,S131,S146,S153,S162,S168,S176,S180,S186,S196,S200,S204,S209,S217,S218,S221,S225)</f>
        <v>-31481</v>
      </c>
      <c r="T7" s="58">
        <f>SUM(T8,T37,T47,T53,T65,T76,T87,T94,T116,T131,T146,T153,T162,T168,T176,T180,T186,T196,T200,T204,T209,T217,T218,T221,T225)</f>
        <v>309884</v>
      </c>
      <c r="U7" s="58">
        <f>SUM(U8,U37,U47,U53,U65,U76,U87,U94,U116,U131,U146,U153,U162,U168,U176,U180,U186,U196,U200,U204,U209,U217,U218,U221,U225)</f>
        <v>294563</v>
      </c>
      <c r="V7" s="58">
        <f>SUM(V8,V37,V47,V53,V65,V76,V87,V94,V116,V131,V146,V153,V162,V168,V176,V180,V186,V196,V200,V204,V209,V217,V218,V221,V225)</f>
        <v>15321</v>
      </c>
      <c r="W7" s="58">
        <f>SUM(W8,W37,W47,W53,W65,W76,W87,W94,W116,W131,W146,W153,W162,W168,W176,W180,W186,W196,W200,W204,W209,W217,W218,W221,W225)</f>
        <v>15321</v>
      </c>
    </row>
    <row customHeight="1" ht="17.25">
      <c r="A8" s="57">
        <v>201</v>
      </c>
      <c r="B8" s="91" t="s">
        <v>859</v>
      </c>
      <c r="C8" s="58">
        <f>SUM(C9:C36)</f>
        <v>24201</v>
      </c>
      <c r="D8" s="58">
        <f>SUM(D9:D36)</f>
        <v>26744</v>
      </c>
      <c r="E8" s="58">
        <f>SUM(E9:E36)</f>
        <v>0</v>
      </c>
      <c r="F8" s="58">
        <f>SUM(F9:F36)</f>
        <v>68</v>
      </c>
      <c r="G8" s="58">
        <f>SUM(G9:G36)</f>
        <v>6</v>
      </c>
      <c r="H8" s="58">
        <f>SUM(H9:H36)</f>
        <v>0</v>
      </c>
      <c r="I8" s="58">
        <f>SUM(I9:I36)</f>
        <v>0</v>
      </c>
      <c r="J8" s="58">
        <f>SUM(J9:J36)</f>
        <v>0</v>
      </c>
      <c r="K8" s="58">
        <f>SUM(K9:K36)</f>
        <v>0</v>
      </c>
      <c r="L8" s="58">
        <f>SUM(L9:L36)</f>
        <v>0</v>
      </c>
      <c r="M8" s="58">
        <f>SUM(M9:M36)</f>
        <v>26670</v>
      </c>
      <c r="N8" s="58">
        <f>SUM(N9:N36)</f>
        <v>0</v>
      </c>
      <c r="O8" s="58">
        <f>SUM(O9:O36)</f>
        <v>0</v>
      </c>
      <c r="P8" s="58">
        <f>SUM(P9:P36)</f>
        <v>0</v>
      </c>
      <c r="Q8" s="58">
        <f>SUM(Q9:Q36)</f>
        <v>0</v>
      </c>
      <c r="R8" s="58">
        <f>SUM(R9:R36)</f>
        <v>0</v>
      </c>
      <c r="S8" s="58">
        <f>SUM(S9:S36)</f>
        <v>0</v>
      </c>
      <c r="T8" s="58">
        <f>SUM(T9:T36)</f>
        <v>50945</v>
      </c>
      <c r="U8" s="58">
        <f>SUM(U9:U36)</f>
        <v>50945</v>
      </c>
      <c r="V8" s="58">
        <f>SUM(V9:V36)</f>
        <v>0</v>
      </c>
      <c r="W8" s="58">
        <f>SUM(W9:W36)</f>
        <v>0</v>
      </c>
    </row>
    <row customHeight="1" ht="17.25">
      <c r="A9" s="57">
        <v>20101</v>
      </c>
      <c r="B9" s="57" t="s">
        <v>860</v>
      </c>
      <c r="C9" s="61">
        <v>724</v>
      </c>
      <c r="D9" s="58">
        <f>SUM(E9:S9)</f>
        <v>-127</v>
      </c>
      <c r="E9" s="61"/>
      <c r="F9" s="61"/>
      <c r="G9" s="61"/>
      <c r="H9" s="68"/>
      <c r="I9" s="59"/>
      <c r="J9" s="61"/>
      <c r="K9" s="61"/>
      <c r="L9" s="59"/>
      <c r="M9" s="61">
        <v>-127</v>
      </c>
      <c r="N9" s="61"/>
      <c r="O9" s="59"/>
      <c r="P9" s="61"/>
      <c r="Q9" s="59"/>
      <c r="R9" s="61"/>
      <c r="S9" s="61"/>
      <c r="T9" s="58">
        <f>C9+D9</f>
        <v>597</v>
      </c>
      <c r="U9" s="58">
        <f>'L02'!C7</f>
        <v>597</v>
      </c>
      <c r="V9" s="58">
        <f>T9-U9</f>
        <v>0</v>
      </c>
      <c r="W9" s="59"/>
    </row>
    <row customHeight="1" ht="17.25">
      <c r="A10" s="57">
        <v>20102</v>
      </c>
      <c r="B10" s="57" t="s">
        <v>872</v>
      </c>
      <c r="C10" s="61">
        <v>982</v>
      </c>
      <c r="D10" s="58">
        <f>SUM(E10:S10)</f>
        <v>-474</v>
      </c>
      <c r="E10" s="61"/>
      <c r="F10" s="61"/>
      <c r="G10" s="61"/>
      <c r="H10" s="68"/>
      <c r="I10" s="59"/>
      <c r="J10" s="61"/>
      <c r="K10" s="61"/>
      <c r="L10" s="59"/>
      <c r="M10" s="61">
        <v>-474</v>
      </c>
      <c r="N10" s="61"/>
      <c r="O10" s="59"/>
      <c r="P10" s="61"/>
      <c r="Q10" s="59"/>
      <c r="R10" s="61"/>
      <c r="S10" s="61"/>
      <c r="T10" s="58">
        <f>C10+D10</f>
        <v>508</v>
      </c>
      <c r="U10" s="58">
        <f>'L02'!C19</f>
        <v>508</v>
      </c>
      <c r="V10" s="58">
        <f>T10-U10</f>
        <v>0</v>
      </c>
      <c r="W10" s="59"/>
    </row>
    <row customHeight="1" ht="17.25">
      <c r="A11" s="57">
        <v>20103</v>
      </c>
      <c r="B11" s="57" t="s">
        <v>877</v>
      </c>
      <c r="C11" s="61">
        <v>14613</v>
      </c>
      <c r="D11" s="58">
        <f>SUM(E11:S11)</f>
        <v>-3303</v>
      </c>
      <c r="E11" s="61"/>
      <c r="F11" s="61"/>
      <c r="G11" s="61"/>
      <c r="H11" s="68"/>
      <c r="I11" s="59"/>
      <c r="J11" s="61"/>
      <c r="K11" s="61"/>
      <c r="L11" s="59"/>
      <c r="M11" s="61">
        <v>-3303</v>
      </c>
      <c r="N11" s="61"/>
      <c r="O11" s="59"/>
      <c r="P11" s="61"/>
      <c r="Q11" s="59"/>
      <c r="R11" s="61"/>
      <c r="S11" s="61"/>
      <c r="T11" s="58">
        <f>C11+D11</f>
        <v>11310</v>
      </c>
      <c r="U11" s="58">
        <f>'L02'!C28</f>
        <v>11310</v>
      </c>
      <c r="V11" s="58">
        <f>T11-U11</f>
        <v>0</v>
      </c>
      <c r="W11" s="59"/>
    </row>
    <row customHeight="1" ht="17.25">
      <c r="A12" s="57">
        <v>20104</v>
      </c>
      <c r="B12" s="57" t="s">
        <v>883</v>
      </c>
      <c r="C12" s="61">
        <v>298</v>
      </c>
      <c r="D12" s="58">
        <f>SUM(E12:S12)</f>
        <v>183</v>
      </c>
      <c r="E12" s="61"/>
      <c r="F12" s="61">
        <v>1</v>
      </c>
      <c r="G12" s="61"/>
      <c r="H12" s="68"/>
      <c r="I12" s="59"/>
      <c r="J12" s="61"/>
      <c r="K12" s="61"/>
      <c r="L12" s="59"/>
      <c r="M12" s="61">
        <v>182</v>
      </c>
      <c r="N12" s="61"/>
      <c r="O12" s="59"/>
      <c r="P12" s="61"/>
      <c r="Q12" s="59"/>
      <c r="R12" s="61"/>
      <c r="S12" s="61"/>
      <c r="T12" s="58">
        <f>C12+D12</f>
        <v>481</v>
      </c>
      <c r="U12" s="58">
        <f>'L02'!C38</f>
        <v>481</v>
      </c>
      <c r="V12" s="58">
        <f>T12-U12</f>
        <v>0</v>
      </c>
      <c r="W12" s="59"/>
    </row>
    <row customHeight="1" ht="17.25">
      <c r="A13" s="57">
        <v>20105</v>
      </c>
      <c r="B13" s="57" t="s">
        <v>890</v>
      </c>
      <c r="C13" s="61">
        <v>289</v>
      </c>
      <c r="D13" s="58">
        <f>SUM(E13:S13)</f>
        <v>88</v>
      </c>
      <c r="E13" s="61"/>
      <c r="F13" s="61"/>
      <c r="G13" s="61"/>
      <c r="H13" s="68"/>
      <c r="I13" s="59"/>
      <c r="J13" s="61"/>
      <c r="K13" s="61"/>
      <c r="L13" s="59"/>
      <c r="M13" s="61">
        <v>88</v>
      </c>
      <c r="N13" s="61"/>
      <c r="O13" s="59"/>
      <c r="P13" s="61"/>
      <c r="Q13" s="59"/>
      <c r="R13" s="61"/>
      <c r="S13" s="61"/>
      <c r="T13" s="58">
        <f>C13+D13</f>
        <v>377</v>
      </c>
      <c r="U13" s="58">
        <f>'L02'!C49</f>
        <v>377</v>
      </c>
      <c r="V13" s="58">
        <f>T13-U13</f>
        <v>0</v>
      </c>
      <c r="W13" s="59"/>
    </row>
    <row customHeight="1" ht="17.25">
      <c r="A14" s="57">
        <v>20106</v>
      </c>
      <c r="B14" s="57" t="s">
        <v>897</v>
      </c>
      <c r="C14" s="61">
        <v>953</v>
      </c>
      <c r="D14" s="58">
        <f>SUM(E14:S14)</f>
        <v>732</v>
      </c>
      <c r="E14" s="61"/>
      <c r="F14" s="61"/>
      <c r="G14" s="61"/>
      <c r="H14" s="68"/>
      <c r="I14" s="59"/>
      <c r="J14" s="61"/>
      <c r="K14" s="61"/>
      <c r="L14" s="59"/>
      <c r="M14" s="61">
        <v>732</v>
      </c>
      <c r="N14" s="61"/>
      <c r="O14" s="59"/>
      <c r="P14" s="61"/>
      <c r="Q14" s="59"/>
      <c r="R14" s="61"/>
      <c r="S14" s="61"/>
      <c r="T14" s="58">
        <f>C14+D14</f>
        <v>1685</v>
      </c>
      <c r="U14" s="58">
        <f>'L02'!C60</f>
        <v>1685</v>
      </c>
      <c r="V14" s="58">
        <f>T14-U14</f>
        <v>0</v>
      </c>
      <c r="W14" s="59"/>
    </row>
    <row customHeight="1" ht="17.25">
      <c r="A15" s="57">
        <v>20107</v>
      </c>
      <c r="B15" s="57" t="s">
        <v>904</v>
      </c>
      <c r="C15" s="61"/>
      <c r="D15" s="58">
        <f>SUM(E15:S15)</f>
        <v>793</v>
      </c>
      <c r="E15" s="61"/>
      <c r="F15" s="61"/>
      <c r="G15" s="61"/>
      <c r="H15" s="68"/>
      <c r="I15" s="59"/>
      <c r="J15" s="61"/>
      <c r="K15" s="61"/>
      <c r="L15" s="59"/>
      <c r="M15" s="61">
        <v>793</v>
      </c>
      <c r="N15" s="61"/>
      <c r="O15" s="59"/>
      <c r="P15" s="61"/>
      <c r="Q15" s="59"/>
      <c r="R15" s="61"/>
      <c r="S15" s="61"/>
      <c r="T15" s="58">
        <f>C15+D15</f>
        <v>793</v>
      </c>
      <c r="U15" s="58">
        <f>'L02'!C71</f>
        <v>793</v>
      </c>
      <c r="V15" s="58">
        <f>T15-U15</f>
        <v>0</v>
      </c>
      <c r="W15" s="59"/>
    </row>
    <row customHeight="1" ht="17.25">
      <c r="A16" s="57">
        <v>20108</v>
      </c>
      <c r="B16" s="57" t="s">
        <v>907</v>
      </c>
      <c r="C16" s="61">
        <v>335</v>
      </c>
      <c r="D16" s="58">
        <f>SUM(E16:S16)</f>
        <v>36</v>
      </c>
      <c r="E16" s="61"/>
      <c r="F16" s="61"/>
      <c r="G16" s="61"/>
      <c r="H16" s="68"/>
      <c r="I16" s="59"/>
      <c r="J16" s="61"/>
      <c r="K16" s="61"/>
      <c r="L16" s="59"/>
      <c r="M16" s="61">
        <v>36</v>
      </c>
      <c r="N16" s="61"/>
      <c r="O16" s="59"/>
      <c r="P16" s="61"/>
      <c r="Q16" s="59"/>
      <c r="R16" s="61"/>
      <c r="S16" s="61"/>
      <c r="T16" s="58">
        <f>C16+D16</f>
        <v>371</v>
      </c>
      <c r="U16" s="58">
        <f>'L02'!C79</f>
        <v>371</v>
      </c>
      <c r="V16" s="58">
        <f>T16-U16</f>
        <v>0</v>
      </c>
      <c r="W16" s="59"/>
    </row>
    <row customHeight="1" ht="17.25">
      <c r="A17" s="57">
        <v>20109</v>
      </c>
      <c r="B17" s="57" t="s">
        <v>911</v>
      </c>
      <c r="C17" s="61"/>
      <c r="D17" s="58">
        <f>SUM(E17:S17)</f>
        <v>0</v>
      </c>
      <c r="E17" s="61"/>
      <c r="F17" s="61"/>
      <c r="G17" s="61"/>
      <c r="H17" s="68"/>
      <c r="I17" s="59"/>
      <c r="J17" s="61"/>
      <c r="K17" s="61"/>
      <c r="L17" s="59"/>
      <c r="M17" s="61"/>
      <c r="N17" s="61"/>
      <c r="O17" s="59"/>
      <c r="P17" s="61"/>
      <c r="Q17" s="59"/>
      <c r="R17" s="61"/>
      <c r="S17" s="61"/>
      <c r="T17" s="58">
        <f>C17+D17</f>
        <v>0</v>
      </c>
      <c r="U17" s="58">
        <f>'L02'!C88</f>
        <v>0</v>
      </c>
      <c r="V17" s="58">
        <f>T17-U17</f>
        <v>0</v>
      </c>
      <c r="W17" s="59"/>
    </row>
    <row customHeight="1" ht="17.25">
      <c r="A18" s="57">
        <v>20111</v>
      </c>
      <c r="B18" s="57" t="s">
        <v>919</v>
      </c>
      <c r="C18" s="61">
        <v>1943</v>
      </c>
      <c r="D18" s="58">
        <f>SUM(E18:S18)</f>
        <v>452</v>
      </c>
      <c r="E18" s="61"/>
      <c r="F18" s="61">
        <v>20</v>
      </c>
      <c r="G18" s="61"/>
      <c r="H18" s="68"/>
      <c r="I18" s="59"/>
      <c r="J18" s="61"/>
      <c r="K18" s="61"/>
      <c r="L18" s="59"/>
      <c r="M18" s="61">
        <v>432</v>
      </c>
      <c r="N18" s="61"/>
      <c r="O18" s="59"/>
      <c r="P18" s="61"/>
      <c r="Q18" s="59"/>
      <c r="R18" s="61"/>
      <c r="S18" s="61"/>
      <c r="T18" s="58">
        <f>C18+D18</f>
        <v>2395</v>
      </c>
      <c r="U18" s="58">
        <f>'L02'!C101</f>
        <v>2395</v>
      </c>
      <c r="V18" s="58">
        <f>T18-U18</f>
        <v>0</v>
      </c>
      <c r="W18" s="59"/>
    </row>
    <row customHeight="1" ht="17.25">
      <c r="A19" s="57">
        <v>20113</v>
      </c>
      <c r="B19" s="57" t="s">
        <v>924</v>
      </c>
      <c r="C19" s="61">
        <v>273</v>
      </c>
      <c r="D19" s="58">
        <f>SUM(E19:S19)</f>
        <v>54</v>
      </c>
      <c r="E19" s="61"/>
      <c r="F19" s="61"/>
      <c r="G19" s="61">
        <v>4</v>
      </c>
      <c r="H19" s="68"/>
      <c r="I19" s="59"/>
      <c r="J19" s="61"/>
      <c r="K19" s="61"/>
      <c r="L19" s="59"/>
      <c r="M19" s="61">
        <v>50</v>
      </c>
      <c r="N19" s="61"/>
      <c r="O19" s="59"/>
      <c r="P19" s="61"/>
      <c r="Q19" s="59"/>
      <c r="R19" s="61"/>
      <c r="S19" s="61"/>
      <c r="T19" s="58">
        <f>C19+D19</f>
        <v>327</v>
      </c>
      <c r="U19" s="58">
        <f>'L02'!C110</f>
        <v>327</v>
      </c>
      <c r="V19" s="58">
        <f>T19-U19</f>
        <v>0</v>
      </c>
      <c r="W19" s="59"/>
    </row>
    <row customHeight="1" ht="17.25">
      <c r="A20" s="57">
        <v>20114</v>
      </c>
      <c r="B20" s="57" t="s">
        <v>931</v>
      </c>
      <c r="C20" s="61"/>
      <c r="D20" s="58">
        <f>SUM(E20:S20)</f>
        <v>0</v>
      </c>
      <c r="E20" s="61"/>
      <c r="F20" s="61"/>
      <c r="G20" s="61"/>
      <c r="H20" s="68"/>
      <c r="I20" s="59"/>
      <c r="J20" s="61"/>
      <c r="K20" s="61"/>
      <c r="L20" s="59"/>
      <c r="M20" s="61"/>
      <c r="N20" s="61"/>
      <c r="O20" s="59"/>
      <c r="P20" s="61"/>
      <c r="Q20" s="59"/>
      <c r="R20" s="61"/>
      <c r="S20" s="61"/>
      <c r="T20" s="58">
        <f>C20+D20</f>
        <v>0</v>
      </c>
      <c r="U20" s="58">
        <f>'L02'!C121</f>
        <v>0</v>
      </c>
      <c r="V20" s="58">
        <f>T20-U20</f>
        <v>0</v>
      </c>
      <c r="W20" s="59"/>
    </row>
    <row customHeight="1" ht="17.25">
      <c r="A21" s="57">
        <v>20123</v>
      </c>
      <c r="B21" s="57" t="s">
        <v>939</v>
      </c>
      <c r="C21" s="61"/>
      <c r="D21" s="58">
        <f>SUM(E21:S21)</f>
        <v>0</v>
      </c>
      <c r="E21" s="61"/>
      <c r="F21" s="61"/>
      <c r="G21" s="61"/>
      <c r="H21" s="68"/>
      <c r="I21" s="59"/>
      <c r="J21" s="61"/>
      <c r="K21" s="61"/>
      <c r="L21" s="59"/>
      <c r="M21" s="61"/>
      <c r="N21" s="61"/>
      <c r="O21" s="59"/>
      <c r="P21" s="61"/>
      <c r="Q21" s="59"/>
      <c r="R21" s="61"/>
      <c r="S21" s="61"/>
      <c r="T21" s="58">
        <f>C21+D21</f>
        <v>0</v>
      </c>
      <c r="U21" s="58">
        <f>'L02'!C133</f>
        <v>0</v>
      </c>
      <c r="V21" s="58">
        <f>T21-U21</f>
        <v>0</v>
      </c>
      <c r="W21" s="59"/>
    </row>
    <row customHeight="1" ht="17.25">
      <c r="A22" s="57">
        <v>20125</v>
      </c>
      <c r="B22" s="57" t="s">
        <v>942</v>
      </c>
      <c r="C22" s="61"/>
      <c r="D22" s="58">
        <f>SUM(E22:S22)</f>
        <v>0</v>
      </c>
      <c r="E22" s="61"/>
      <c r="F22" s="61"/>
      <c r="G22" s="61"/>
      <c r="H22" s="68"/>
      <c r="I22" s="59"/>
      <c r="J22" s="61"/>
      <c r="K22" s="61"/>
      <c r="L22" s="59"/>
      <c r="M22" s="61"/>
      <c r="N22" s="61"/>
      <c r="O22" s="59"/>
      <c r="P22" s="61"/>
      <c r="Q22" s="59"/>
      <c r="R22" s="61"/>
      <c r="S22" s="61"/>
      <c r="T22" s="58">
        <f>C22+D22</f>
        <v>0</v>
      </c>
      <c r="U22" s="58">
        <f>'L02'!C140</f>
        <v>0</v>
      </c>
      <c r="V22" s="58">
        <f>T22-U22</f>
        <v>0</v>
      </c>
      <c r="W22" s="59"/>
    </row>
    <row customHeight="1" ht="17.25">
      <c r="A23" s="57">
        <v>20126</v>
      </c>
      <c r="B23" s="57" t="s">
        <v>946</v>
      </c>
      <c r="C23" s="61">
        <v>122</v>
      </c>
      <c r="D23" s="58">
        <f>SUM(E23:S23)</f>
        <v>1</v>
      </c>
      <c r="E23" s="61"/>
      <c r="F23" s="61"/>
      <c r="G23" s="61"/>
      <c r="H23" s="68"/>
      <c r="I23" s="59"/>
      <c r="J23" s="61"/>
      <c r="K23" s="61"/>
      <c r="L23" s="59"/>
      <c r="M23" s="61">
        <v>1</v>
      </c>
      <c r="N23" s="61"/>
      <c r="O23" s="59"/>
      <c r="P23" s="61"/>
      <c r="Q23" s="59"/>
      <c r="R23" s="61"/>
      <c r="S23" s="61"/>
      <c r="T23" s="58">
        <f>C23+D23</f>
        <v>123</v>
      </c>
      <c r="U23" s="58">
        <f>'L02'!C148</f>
        <v>123</v>
      </c>
      <c r="V23" s="58">
        <f>T23-U23</f>
        <v>0</v>
      </c>
      <c r="W23" s="59"/>
    </row>
    <row customHeight="1" ht="17.25">
      <c r="A24" s="57">
        <v>20128</v>
      </c>
      <c r="B24" s="57" t="s">
        <v>949</v>
      </c>
      <c r="C24" s="61">
        <v>62</v>
      </c>
      <c r="D24" s="58">
        <f>SUM(E24:S24)</f>
        <v>-11</v>
      </c>
      <c r="E24" s="61"/>
      <c r="F24" s="61"/>
      <c r="G24" s="61"/>
      <c r="H24" s="68"/>
      <c r="I24" s="59"/>
      <c r="J24" s="61"/>
      <c r="K24" s="61"/>
      <c r="L24" s="59"/>
      <c r="M24" s="61">
        <v>-11</v>
      </c>
      <c r="N24" s="61"/>
      <c r="O24" s="59"/>
      <c r="P24" s="61"/>
      <c r="Q24" s="59"/>
      <c r="R24" s="61"/>
      <c r="S24" s="61"/>
      <c r="T24" s="58">
        <f>C24+D24</f>
        <v>51</v>
      </c>
      <c r="U24" s="58">
        <f>'L02'!C154</f>
        <v>51</v>
      </c>
      <c r="V24" s="58">
        <f>T24-U24</f>
        <v>0</v>
      </c>
      <c r="W24" s="59"/>
    </row>
    <row customHeight="1" ht="17.25">
      <c r="A25" s="57">
        <v>20129</v>
      </c>
      <c r="B25" s="57" t="s">
        <v>951</v>
      </c>
      <c r="C25" s="61">
        <v>845</v>
      </c>
      <c r="D25" s="58">
        <f>SUM(E25:S25)</f>
        <v>-391</v>
      </c>
      <c r="E25" s="61"/>
      <c r="F25" s="61"/>
      <c r="G25" s="61">
        <v>2</v>
      </c>
      <c r="H25" s="68"/>
      <c r="I25" s="59"/>
      <c r="J25" s="61"/>
      <c r="K25" s="61"/>
      <c r="L25" s="59"/>
      <c r="M25" s="61">
        <v>-393</v>
      </c>
      <c r="N25" s="61"/>
      <c r="O25" s="59"/>
      <c r="P25" s="61"/>
      <c r="Q25" s="59"/>
      <c r="R25" s="61"/>
      <c r="S25" s="61"/>
      <c r="T25" s="58">
        <f>C25+D25</f>
        <v>454</v>
      </c>
      <c r="U25" s="58">
        <f>'L02'!C161</f>
        <v>454</v>
      </c>
      <c r="V25" s="58">
        <f>T25-U25</f>
        <v>0</v>
      </c>
      <c r="W25" s="59"/>
    </row>
    <row customHeight="1" ht="17.25">
      <c r="A26" s="57">
        <v>20131</v>
      </c>
      <c r="B26" s="57" t="s">
        <v>954</v>
      </c>
      <c r="C26" s="61">
        <v>1118</v>
      </c>
      <c r="D26" s="58">
        <f>SUM(E26:S26)</f>
        <v>-236</v>
      </c>
      <c r="E26" s="61"/>
      <c r="F26" s="61"/>
      <c r="G26" s="61"/>
      <c r="H26" s="68"/>
      <c r="I26" s="59"/>
      <c r="J26" s="61"/>
      <c r="K26" s="61"/>
      <c r="L26" s="59"/>
      <c r="M26" s="61">
        <v>-236</v>
      </c>
      <c r="N26" s="61"/>
      <c r="O26" s="59"/>
      <c r="P26" s="61"/>
      <c r="Q26" s="59"/>
      <c r="R26" s="61"/>
      <c r="S26" s="61"/>
      <c r="T26" s="58">
        <f>C26+D26</f>
        <v>882</v>
      </c>
      <c r="U26" s="58">
        <f>'L02'!C168</f>
        <v>882</v>
      </c>
      <c r="V26" s="58">
        <f>T26-U26</f>
        <v>0</v>
      </c>
      <c r="W26" s="59"/>
    </row>
    <row customHeight="1" ht="17.25">
      <c r="A27" s="57">
        <v>20132</v>
      </c>
      <c r="B27" s="57" t="s">
        <v>957</v>
      </c>
      <c r="C27" s="61">
        <v>417</v>
      </c>
      <c r="D27" s="58">
        <f>SUM(E27:S27)</f>
        <v>-72</v>
      </c>
      <c r="E27" s="61"/>
      <c r="F27" s="61">
        <v>36</v>
      </c>
      <c r="G27" s="61"/>
      <c r="H27" s="68"/>
      <c r="I27" s="59"/>
      <c r="J27" s="61"/>
      <c r="K27" s="61"/>
      <c r="L27" s="59"/>
      <c r="M27" s="61">
        <v>-108</v>
      </c>
      <c r="N27" s="61"/>
      <c r="O27" s="59"/>
      <c r="P27" s="61"/>
      <c r="Q27" s="59"/>
      <c r="R27" s="61"/>
      <c r="S27" s="61"/>
      <c r="T27" s="58">
        <f>C27+D27</f>
        <v>345</v>
      </c>
      <c r="U27" s="58">
        <f>'L02'!C175</f>
        <v>345</v>
      </c>
      <c r="V27" s="58">
        <f>T27-U27</f>
        <v>0</v>
      </c>
      <c r="W27" s="59"/>
    </row>
    <row customHeight="1" ht="17.25">
      <c r="A28" s="57">
        <v>20133</v>
      </c>
      <c r="B28" s="57" t="s">
        <v>960</v>
      </c>
      <c r="C28" s="61">
        <v>310</v>
      </c>
      <c r="D28" s="58">
        <f>SUM(E28:S28)</f>
        <v>196</v>
      </c>
      <c r="E28" s="61"/>
      <c r="F28" s="61"/>
      <c r="G28" s="61"/>
      <c r="H28" s="68"/>
      <c r="I28" s="59"/>
      <c r="J28" s="61"/>
      <c r="K28" s="61"/>
      <c r="L28" s="59"/>
      <c r="M28" s="61">
        <v>196</v>
      </c>
      <c r="N28" s="61"/>
      <c r="O28" s="59"/>
      <c r="P28" s="61"/>
      <c r="Q28" s="59"/>
      <c r="R28" s="61"/>
      <c r="S28" s="61"/>
      <c r="T28" s="58">
        <f>C28+D28</f>
        <v>506</v>
      </c>
      <c r="U28" s="58">
        <f>'L02'!C182</f>
        <v>506</v>
      </c>
      <c r="V28" s="58">
        <f>T28-U28</f>
        <v>0</v>
      </c>
      <c r="W28" s="59"/>
    </row>
    <row customHeight="1" ht="17.25">
      <c r="A29" s="57">
        <v>20134</v>
      </c>
      <c r="B29" s="57" t="s">
        <v>963</v>
      </c>
      <c r="C29" s="61">
        <v>240</v>
      </c>
      <c r="D29" s="58">
        <f>SUM(E29:S29)</f>
        <v>-38</v>
      </c>
      <c r="E29" s="61"/>
      <c r="F29" s="61"/>
      <c r="G29" s="61"/>
      <c r="H29" s="68"/>
      <c r="I29" s="59"/>
      <c r="J29" s="61"/>
      <c r="K29" s="61"/>
      <c r="L29" s="59"/>
      <c r="M29" s="61">
        <v>-38</v>
      </c>
      <c r="N29" s="61"/>
      <c r="O29" s="59"/>
      <c r="P29" s="61"/>
      <c r="Q29" s="59"/>
      <c r="R29" s="61"/>
      <c r="S29" s="61"/>
      <c r="T29" s="58">
        <f>C29+D29</f>
        <v>202</v>
      </c>
      <c r="U29" s="58">
        <f>'L02'!C189</f>
        <v>202</v>
      </c>
      <c r="V29" s="58">
        <f>T29-U29</f>
        <v>0</v>
      </c>
      <c r="W29" s="59"/>
    </row>
    <row customHeight="1" ht="17.25">
      <c r="A30" s="57">
        <v>20135</v>
      </c>
      <c r="B30" s="57" t="s">
        <v>967</v>
      </c>
      <c r="C30" s="61"/>
      <c r="D30" s="58">
        <f>SUM(E30:S30)</f>
        <v>0</v>
      </c>
      <c r="E30" s="61"/>
      <c r="F30" s="61"/>
      <c r="G30" s="61"/>
      <c r="H30" s="68"/>
      <c r="I30" s="59"/>
      <c r="J30" s="61"/>
      <c r="K30" s="61"/>
      <c r="L30" s="59"/>
      <c r="M30" s="61"/>
      <c r="N30" s="61"/>
      <c r="O30" s="59"/>
      <c r="P30" s="61"/>
      <c r="Q30" s="59"/>
      <c r="R30" s="61"/>
      <c r="S30" s="61"/>
      <c r="T30" s="58">
        <f>C30+D30</f>
        <v>0</v>
      </c>
      <c r="U30" s="58">
        <f>'L02'!C197</f>
        <v>0</v>
      </c>
      <c r="V30" s="58">
        <f>T30-U30</f>
        <v>0</v>
      </c>
      <c r="W30" s="59"/>
    </row>
    <row customHeight="1" ht="17.25">
      <c r="A31" s="57">
        <v>20136</v>
      </c>
      <c r="B31" s="57" t="s">
        <v>2179</v>
      </c>
      <c r="C31" s="61"/>
      <c r="D31" s="58">
        <f>SUM(E31:S31)</f>
        <v>0</v>
      </c>
      <c r="E31" s="61"/>
      <c r="F31" s="61"/>
      <c r="G31" s="61"/>
      <c r="H31" s="68"/>
      <c r="I31" s="59"/>
      <c r="J31" s="61"/>
      <c r="K31" s="61"/>
      <c r="L31" s="59"/>
      <c r="M31" s="61"/>
      <c r="N31" s="61"/>
      <c r="O31" s="59"/>
      <c r="P31" s="61"/>
      <c r="Q31" s="59"/>
      <c r="R31" s="61"/>
      <c r="S31" s="61"/>
      <c r="T31" s="58">
        <f>C31+D31</f>
        <v>0</v>
      </c>
      <c r="U31" s="58">
        <f>'L02'!C203</f>
        <v>0</v>
      </c>
      <c r="V31" s="58">
        <f>T31-U31</f>
        <v>0</v>
      </c>
      <c r="W31" s="59"/>
    </row>
    <row customHeight="1" ht="17.25">
      <c r="A32" s="118">
        <v>20137</v>
      </c>
      <c r="B32" s="118" t="s">
        <v>971</v>
      </c>
      <c r="C32" s="61"/>
      <c r="D32" s="58">
        <f>SUM(E32:S32)</f>
        <v>0</v>
      </c>
      <c r="E32" s="61"/>
      <c r="F32" s="61"/>
      <c r="G32" s="61"/>
      <c r="H32" s="68"/>
      <c r="I32" s="59"/>
      <c r="J32" s="61"/>
      <c r="K32" s="61"/>
      <c r="L32" s="59"/>
      <c r="M32" s="61"/>
      <c r="N32" s="61"/>
      <c r="O32" s="59"/>
      <c r="P32" s="61"/>
      <c r="Q32" s="59"/>
      <c r="R32" s="61"/>
      <c r="S32" s="61"/>
      <c r="T32" s="58">
        <f>C32+D32</f>
        <v>0</v>
      </c>
      <c r="U32" s="58">
        <f>'L02'!C209</f>
        <v>0</v>
      </c>
      <c r="V32" s="58">
        <f>T32-U32</f>
        <v>0</v>
      </c>
      <c r="W32" s="59"/>
    </row>
    <row customHeight="1" ht="17.25">
      <c r="A33" s="118">
        <v>20138</v>
      </c>
      <c r="B33" s="118" t="s">
        <v>974</v>
      </c>
      <c r="C33" s="61">
        <v>6</v>
      </c>
      <c r="D33" s="58">
        <f>SUM(E33:S33)</f>
        <v>-3</v>
      </c>
      <c r="E33" s="61"/>
      <c r="F33" s="61"/>
      <c r="G33" s="61"/>
      <c r="H33" s="68"/>
      <c r="I33" s="59"/>
      <c r="J33" s="61"/>
      <c r="K33" s="61"/>
      <c r="L33" s="59"/>
      <c r="M33" s="61">
        <v>-3</v>
      </c>
      <c r="N33" s="61"/>
      <c r="O33" s="59"/>
      <c r="P33" s="61"/>
      <c r="Q33" s="59"/>
      <c r="R33" s="61"/>
      <c r="S33" s="61"/>
      <c r="T33" s="58">
        <f>C33+D33</f>
        <v>3</v>
      </c>
      <c r="U33" s="58">
        <f>'L02'!C216</f>
        <v>3</v>
      </c>
      <c r="V33" s="58">
        <f>T33-U33</f>
        <v>0</v>
      </c>
      <c r="W33" s="59"/>
    </row>
    <row customHeight="1" ht="17.25">
      <c r="A34" s="118">
        <v>20139</v>
      </c>
      <c r="B34" s="118" t="s">
        <v>984</v>
      </c>
      <c r="C34" s="61"/>
      <c r="D34" s="58">
        <f>SUM(E34:S34)</f>
        <v>0</v>
      </c>
      <c r="E34" s="61"/>
      <c r="F34" s="61"/>
      <c r="G34" s="61"/>
      <c r="H34" s="68"/>
      <c r="I34" s="59"/>
      <c r="J34" s="61"/>
      <c r="K34" s="61"/>
      <c r="L34" s="59"/>
      <c r="M34" s="61"/>
      <c r="N34" s="61"/>
      <c r="O34" s="59"/>
      <c r="P34" s="61"/>
      <c r="Q34" s="59"/>
      <c r="R34" s="61"/>
      <c r="S34" s="61"/>
      <c r="T34" s="58">
        <f>C34+D34</f>
        <v>0</v>
      </c>
      <c r="U34" s="58">
        <f>'L02'!C231</f>
        <v>0</v>
      </c>
      <c r="V34" s="58">
        <f>T34-U34</f>
        <v>0</v>
      </c>
      <c r="W34" s="59"/>
    </row>
    <row customHeight="1" ht="17.25">
      <c r="A35" s="118">
        <v>20140</v>
      </c>
      <c r="B35" s="118" t="s">
        <v>986</v>
      </c>
      <c r="C35" s="61">
        <v>75</v>
      </c>
      <c r="D35" s="58">
        <f>SUM(E35:S35)</f>
        <v>-63</v>
      </c>
      <c r="E35" s="61"/>
      <c r="F35" s="61">
        <v>11</v>
      </c>
      <c r="G35" s="61"/>
      <c r="H35" s="68"/>
      <c r="I35" s="59"/>
      <c r="J35" s="61"/>
      <c r="K35" s="61"/>
      <c r="L35" s="59"/>
      <c r="M35" s="61">
        <v>-74</v>
      </c>
      <c r="N35" s="61"/>
      <c r="O35" s="59"/>
      <c r="P35" s="61"/>
      <c r="Q35" s="59"/>
      <c r="R35" s="61"/>
      <c r="S35" s="61"/>
      <c r="T35" s="58">
        <f>C35+D35</f>
        <v>12</v>
      </c>
      <c r="U35" s="58">
        <f>'L02'!C238</f>
        <v>12</v>
      </c>
      <c r="V35" s="58">
        <f>T35-U35</f>
        <v>0</v>
      </c>
      <c r="W35" s="59"/>
    </row>
    <row customHeight="1" ht="17.25">
      <c r="A36" s="118">
        <v>20199</v>
      </c>
      <c r="B36" s="118" t="s">
        <v>2180</v>
      </c>
      <c r="C36" s="61">
        <v>596</v>
      </c>
      <c r="D36" s="58">
        <f>SUM(E36:S36)</f>
        <v>28927</v>
      </c>
      <c r="E36" s="61"/>
      <c r="F36" s="61"/>
      <c r="G36" s="61"/>
      <c r="H36" s="68"/>
      <c r="I36" s="59"/>
      <c r="J36" s="61"/>
      <c r="K36" s="61"/>
      <c r="L36" s="59"/>
      <c r="M36" s="61">
        <v>28927</v>
      </c>
      <c r="N36" s="61"/>
      <c r="O36" s="59"/>
      <c r="P36" s="61"/>
      <c r="Q36" s="59"/>
      <c r="R36" s="61"/>
      <c r="S36" s="61"/>
      <c r="T36" s="58">
        <f>C36+D36</f>
        <v>29523</v>
      </c>
      <c r="U36" s="58">
        <f>'L02'!C244</f>
        <v>29523</v>
      </c>
      <c r="V36" s="58">
        <f>T36-U36</f>
        <v>0</v>
      </c>
      <c r="W36" s="59"/>
    </row>
    <row customHeight="1" ht="17.25">
      <c r="A37" s="118">
        <v>202</v>
      </c>
      <c r="B37" s="119" t="s">
        <v>992</v>
      </c>
      <c r="C37" s="58">
        <f>SUM(C38:C46)</f>
        <v>0</v>
      </c>
      <c r="D37" s="58">
        <f>SUM(D38:D46)</f>
        <v>0</v>
      </c>
      <c r="E37" s="58">
        <f>SUM(E38:E46)</f>
        <v>0</v>
      </c>
      <c r="F37" s="58">
        <f>SUM(F38:F46)</f>
        <v>0</v>
      </c>
      <c r="G37" s="58">
        <f>SUM(G38:G46)</f>
        <v>0</v>
      </c>
      <c r="H37" s="58">
        <f>SUM(H38:H46)</f>
        <v>0</v>
      </c>
      <c r="I37" s="58">
        <f>SUM(I38:I46)</f>
        <v>0</v>
      </c>
      <c r="J37" s="58">
        <f>SUM(J38:J46)</f>
        <v>0</v>
      </c>
      <c r="K37" s="58">
        <f>SUM(K38:K46)</f>
        <v>0</v>
      </c>
      <c r="L37" s="58">
        <f>SUM(L38:L46)</f>
        <v>0</v>
      </c>
      <c r="M37" s="58">
        <f>SUM(M38:M46)</f>
        <v>0</v>
      </c>
      <c r="N37" s="58">
        <f>SUM(N38:N46)</f>
        <v>0</v>
      </c>
      <c r="O37" s="58">
        <f>SUM(O38:O46)</f>
        <v>0</v>
      </c>
      <c r="P37" s="58">
        <f>SUM(P38:P46)</f>
        <v>0</v>
      </c>
      <c r="Q37" s="58">
        <f>SUM(Q38:Q46)</f>
        <v>0</v>
      </c>
      <c r="R37" s="58">
        <f>SUM(R38:R46)</f>
        <v>0</v>
      </c>
      <c r="S37" s="58">
        <f>SUM(S38:S46)</f>
        <v>0</v>
      </c>
      <c r="T37" s="58">
        <f>SUM(T38:T46)</f>
        <v>0</v>
      </c>
      <c r="U37" s="58">
        <f>SUM(U38:U46)</f>
        <v>0</v>
      </c>
      <c r="V37" s="58">
        <f>SUM(V38:V46)</f>
        <v>0</v>
      </c>
      <c r="W37" s="58">
        <f>SUM(W38:W46)</f>
        <v>0</v>
      </c>
    </row>
    <row customHeight="1" ht="17.25">
      <c r="A38" s="118">
        <v>20201</v>
      </c>
      <c r="B38" s="118" t="s">
        <v>993</v>
      </c>
      <c r="C38" s="61"/>
      <c r="D38" s="58">
        <f>SUM(E38:S38)</f>
        <v>0</v>
      </c>
      <c r="E38" s="61"/>
      <c r="F38" s="61"/>
      <c r="G38" s="61"/>
      <c r="H38" s="68"/>
      <c r="I38" s="59"/>
      <c r="J38" s="61"/>
      <c r="K38" s="61"/>
      <c r="L38" s="59"/>
      <c r="M38" s="61"/>
      <c r="N38" s="61"/>
      <c r="O38" s="59"/>
      <c r="P38" s="61"/>
      <c r="Q38" s="59"/>
      <c r="R38" s="61"/>
      <c r="S38" s="61"/>
      <c r="T38" s="58">
        <f>C38+D38</f>
        <v>0</v>
      </c>
      <c r="U38" s="58">
        <f>'L02'!C248</f>
        <v>0</v>
      </c>
      <c r="V38" s="58">
        <f>T38-U38</f>
        <v>0</v>
      </c>
      <c r="W38" s="59"/>
    </row>
    <row customHeight="1" ht="17.25">
      <c r="A39" s="118">
        <v>20202</v>
      </c>
      <c r="B39" s="118" t="s">
        <v>995</v>
      </c>
      <c r="C39" s="61"/>
      <c r="D39" s="58">
        <f>SUM(E39:S39)</f>
        <v>0</v>
      </c>
      <c r="E39" s="61"/>
      <c r="F39" s="61"/>
      <c r="G39" s="61"/>
      <c r="H39" s="68"/>
      <c r="I39" s="59"/>
      <c r="J39" s="61"/>
      <c r="K39" s="61"/>
      <c r="L39" s="59"/>
      <c r="M39" s="61"/>
      <c r="N39" s="61"/>
      <c r="O39" s="59"/>
      <c r="P39" s="61"/>
      <c r="Q39" s="59"/>
      <c r="R39" s="61"/>
      <c r="S39" s="61"/>
      <c r="T39" s="58">
        <f>C39+D39</f>
        <v>0</v>
      </c>
      <c r="U39" s="58">
        <f>'L02'!C255</f>
        <v>0</v>
      </c>
      <c r="V39" s="58">
        <f>T39-U39</f>
        <v>0</v>
      </c>
      <c r="W39" s="59"/>
    </row>
    <row customHeight="1" ht="17.25">
      <c r="A40" s="118">
        <v>20203</v>
      </c>
      <c r="B40" s="118" t="s">
        <v>998</v>
      </c>
      <c r="C40" s="61"/>
      <c r="D40" s="58">
        <f>SUM(E40:S40)</f>
        <v>0</v>
      </c>
      <c r="E40" s="61"/>
      <c r="F40" s="61"/>
      <c r="G40" s="61"/>
      <c r="H40" s="68"/>
      <c r="I40" s="59"/>
      <c r="J40" s="61"/>
      <c r="K40" s="61"/>
      <c r="L40" s="59"/>
      <c r="M40" s="61"/>
      <c r="N40" s="61"/>
      <c r="O40" s="59"/>
      <c r="P40" s="61"/>
      <c r="Q40" s="59"/>
      <c r="R40" s="61"/>
      <c r="S40" s="61"/>
      <c r="T40" s="58">
        <f>C40+D40</f>
        <v>0</v>
      </c>
      <c r="U40" s="58">
        <f>'L02'!C258</f>
        <v>0</v>
      </c>
      <c r="V40" s="58">
        <f>T40-U40</f>
        <v>0</v>
      </c>
      <c r="W40" s="59"/>
    </row>
    <row customHeight="1" ht="17.25">
      <c r="A41" s="118">
        <v>20204</v>
      </c>
      <c r="B41" s="118" t="s">
        <v>1001</v>
      </c>
      <c r="C41" s="61"/>
      <c r="D41" s="58">
        <f>SUM(E41:S41)</f>
        <v>0</v>
      </c>
      <c r="E41" s="61"/>
      <c r="F41" s="61"/>
      <c r="G41" s="61"/>
      <c r="H41" s="68"/>
      <c r="I41" s="59"/>
      <c r="J41" s="61"/>
      <c r="K41" s="61"/>
      <c r="L41" s="59"/>
      <c r="M41" s="61"/>
      <c r="N41" s="61"/>
      <c r="O41" s="59"/>
      <c r="P41" s="61"/>
      <c r="Q41" s="59"/>
      <c r="R41" s="61"/>
      <c r="S41" s="61"/>
      <c r="T41" s="58">
        <f>C41+D41</f>
        <v>0</v>
      </c>
      <c r="U41" s="58">
        <f>'L02'!C261</f>
        <v>0</v>
      </c>
      <c r="V41" s="58">
        <f>T41-U41</f>
        <v>0</v>
      </c>
      <c r="W41" s="59"/>
    </row>
    <row customHeight="1" ht="17.25">
      <c r="A42" s="118">
        <v>20205</v>
      </c>
      <c r="B42" s="118" t="s">
        <v>1007</v>
      </c>
      <c r="C42" s="61"/>
      <c r="D42" s="58">
        <f>SUM(E42:S42)</f>
        <v>0</v>
      </c>
      <c r="E42" s="61"/>
      <c r="F42" s="61"/>
      <c r="G42" s="61"/>
      <c r="H42" s="68"/>
      <c r="I42" s="59"/>
      <c r="J42" s="61"/>
      <c r="K42" s="61"/>
      <c r="L42" s="59"/>
      <c r="M42" s="61"/>
      <c r="N42" s="61"/>
      <c r="O42" s="59"/>
      <c r="P42" s="61"/>
      <c r="Q42" s="59"/>
      <c r="R42" s="61"/>
      <c r="S42" s="61"/>
      <c r="T42" s="58">
        <f>C42+D42</f>
        <v>0</v>
      </c>
      <c r="U42" s="58">
        <f>'L02'!C267</f>
        <v>0</v>
      </c>
      <c r="V42" s="58">
        <f>T42-U42</f>
        <v>0</v>
      </c>
      <c r="W42" s="59"/>
    </row>
    <row customHeight="1" ht="17.25">
      <c r="A43" s="118">
        <v>20206</v>
      </c>
      <c r="B43" s="118" t="s">
        <v>2181</v>
      </c>
      <c r="C43" s="61"/>
      <c r="D43" s="58">
        <f>SUM(E43:S43)</f>
        <v>0</v>
      </c>
      <c r="E43" s="61"/>
      <c r="F43" s="61"/>
      <c r="G43" s="61"/>
      <c r="H43" s="68"/>
      <c r="I43" s="59"/>
      <c r="J43" s="61"/>
      <c r="K43" s="61"/>
      <c r="L43" s="59"/>
      <c r="M43" s="61"/>
      <c r="N43" s="61"/>
      <c r="O43" s="59"/>
      <c r="P43" s="61"/>
      <c r="Q43" s="59"/>
      <c r="R43" s="61"/>
      <c r="S43" s="61"/>
      <c r="T43" s="58">
        <f>C43+D43</f>
        <v>0</v>
      </c>
      <c r="U43" s="58">
        <f>'L02'!C272</f>
        <v>0</v>
      </c>
      <c r="V43" s="58">
        <f>T43-U43</f>
        <v>0</v>
      </c>
      <c r="W43" s="59"/>
    </row>
    <row customHeight="1" ht="17.25">
      <c r="A44" s="118">
        <v>20207</v>
      </c>
      <c r="B44" s="118" t="s">
        <v>1014</v>
      </c>
      <c r="C44" s="61"/>
      <c r="D44" s="58">
        <f>SUM(E44:S44)</f>
        <v>0</v>
      </c>
      <c r="E44" s="61"/>
      <c r="F44" s="61"/>
      <c r="G44" s="61"/>
      <c r="H44" s="68"/>
      <c r="I44" s="59"/>
      <c r="J44" s="61"/>
      <c r="K44" s="61"/>
      <c r="L44" s="59"/>
      <c r="M44" s="61"/>
      <c r="N44" s="61"/>
      <c r="O44" s="59"/>
      <c r="P44" s="61"/>
      <c r="Q44" s="59"/>
      <c r="R44" s="61"/>
      <c r="S44" s="61"/>
      <c r="T44" s="58">
        <f>C44+D44</f>
        <v>0</v>
      </c>
      <c r="U44" s="58">
        <f>'L02'!C274</f>
        <v>0</v>
      </c>
      <c r="V44" s="58">
        <f>T44-U44</f>
        <v>0</v>
      </c>
      <c r="W44" s="59"/>
    </row>
    <row customHeight="1" ht="17.25">
      <c r="A45" s="118">
        <v>20208</v>
      </c>
      <c r="B45" s="118" t="s">
        <v>1019</v>
      </c>
      <c r="C45" s="61"/>
      <c r="D45" s="58">
        <f>SUM(E45:S45)</f>
        <v>0</v>
      </c>
      <c r="E45" s="61"/>
      <c r="F45" s="61"/>
      <c r="G45" s="61"/>
      <c r="H45" s="68"/>
      <c r="I45" s="59"/>
      <c r="J45" s="61"/>
      <c r="K45" s="61"/>
      <c r="L45" s="59"/>
      <c r="M45" s="61"/>
      <c r="N45" s="61"/>
      <c r="O45" s="59"/>
      <c r="P45" s="61"/>
      <c r="Q45" s="59"/>
      <c r="R45" s="61"/>
      <c r="S45" s="61"/>
      <c r="T45" s="58">
        <f>C45+D45</f>
        <v>0</v>
      </c>
      <c r="U45" s="58">
        <f>'L02'!C279</f>
        <v>0</v>
      </c>
      <c r="V45" s="58">
        <f>T45-U45</f>
        <v>0</v>
      </c>
      <c r="W45" s="59"/>
    </row>
    <row customHeight="1" ht="17.25">
      <c r="A46" s="118">
        <v>20299</v>
      </c>
      <c r="B46" s="118" t="s">
        <v>2182</v>
      </c>
      <c r="C46" s="61"/>
      <c r="D46" s="58">
        <f>SUM(E46:S46)</f>
        <v>0</v>
      </c>
      <c r="E46" s="61"/>
      <c r="F46" s="61"/>
      <c r="G46" s="61"/>
      <c r="H46" s="68"/>
      <c r="I46" s="59"/>
      <c r="J46" s="61"/>
      <c r="K46" s="61"/>
      <c r="L46" s="59"/>
      <c r="M46" s="61"/>
      <c r="N46" s="61"/>
      <c r="O46" s="59"/>
      <c r="P46" s="61"/>
      <c r="Q46" s="59"/>
      <c r="R46" s="61"/>
      <c r="S46" s="61"/>
      <c r="T46" s="58">
        <f>C46+D46</f>
        <v>0</v>
      </c>
      <c r="U46" s="58">
        <f>'L02'!C285</f>
        <v>0</v>
      </c>
      <c r="V46" s="58">
        <f>T46-U46</f>
        <v>0</v>
      </c>
      <c r="W46" s="59"/>
    </row>
    <row customHeight="1" ht="17.25">
      <c r="A47" s="118">
        <v>203</v>
      </c>
      <c r="B47" s="119" t="s">
        <v>1023</v>
      </c>
      <c r="C47" s="58">
        <f>SUM(C48:C52)</f>
        <v>0</v>
      </c>
      <c r="D47" s="58">
        <f>SUM(D48:D52)</f>
        <v>90</v>
      </c>
      <c r="E47" s="58">
        <f>SUM(E48:E52)</f>
        <v>0</v>
      </c>
      <c r="F47" s="58">
        <f>SUM(F48:F52)</f>
        <v>36</v>
      </c>
      <c r="G47" s="58">
        <f>SUM(G48:G52)</f>
        <v>19</v>
      </c>
      <c r="H47" s="58">
        <f>SUM(H48:H52)</f>
        <v>0</v>
      </c>
      <c r="I47" s="58">
        <f>SUM(I48:I52)</f>
        <v>0</v>
      </c>
      <c r="J47" s="58">
        <f>SUM(J48:J52)</f>
        <v>0</v>
      </c>
      <c r="K47" s="58">
        <f>SUM(K48:K52)</f>
        <v>0</v>
      </c>
      <c r="L47" s="58">
        <f>SUM(L48:L52)</f>
        <v>0</v>
      </c>
      <c r="M47" s="58">
        <f>SUM(M48:M52)</f>
        <v>35</v>
      </c>
      <c r="N47" s="58">
        <f>SUM(N48:N52)</f>
        <v>0</v>
      </c>
      <c r="O47" s="58">
        <f>SUM(O48:O52)</f>
        <v>0</v>
      </c>
      <c r="P47" s="58">
        <f>SUM(P48:P52)</f>
        <v>0</v>
      </c>
      <c r="Q47" s="58">
        <f>SUM(Q48:Q52)</f>
        <v>0</v>
      </c>
      <c r="R47" s="58">
        <f>SUM(R48:R52)</f>
        <v>0</v>
      </c>
      <c r="S47" s="58">
        <f>SUM(S48:S52)</f>
        <v>0</v>
      </c>
      <c r="T47" s="58">
        <f>SUM(T48:T52)</f>
        <v>90</v>
      </c>
      <c r="U47" s="58">
        <f>SUM(U48:U52)</f>
        <v>90</v>
      </c>
      <c r="V47" s="58">
        <f>SUM(V48:V52)</f>
        <v>0</v>
      </c>
      <c r="W47" s="58">
        <f>SUM(W48:W52)</f>
        <v>0</v>
      </c>
    </row>
    <row customHeight="1" ht="17.25">
      <c r="A48" s="118">
        <v>20301</v>
      </c>
      <c r="B48" s="118" t="s">
        <v>1024</v>
      </c>
      <c r="C48" s="61"/>
      <c r="D48" s="58">
        <f>SUM(E48:S48)</f>
        <v>0</v>
      </c>
      <c r="E48" s="61"/>
      <c r="F48" s="61"/>
      <c r="G48" s="61"/>
      <c r="H48" s="68"/>
      <c r="I48" s="59"/>
      <c r="J48" s="61"/>
      <c r="K48" s="61"/>
      <c r="L48" s="59"/>
      <c r="M48" s="61"/>
      <c r="N48" s="61"/>
      <c r="O48" s="59"/>
      <c r="P48" s="61"/>
      <c r="Q48" s="59"/>
      <c r="R48" s="61"/>
      <c r="S48" s="61"/>
      <c r="T48" s="58">
        <f>C48+D48</f>
        <v>0</v>
      </c>
      <c r="U48" s="58">
        <f>'L02'!C288</f>
        <v>0</v>
      </c>
      <c r="V48" s="58">
        <f>T48-U48</f>
        <v>0</v>
      </c>
      <c r="W48" s="59"/>
    </row>
    <row customHeight="1" ht="17.25">
      <c r="A49" s="118">
        <v>20304</v>
      </c>
      <c r="B49" s="118" t="s">
        <v>2183</v>
      </c>
      <c r="C49" s="61"/>
      <c r="D49" s="58">
        <f>SUM(E49:S49)</f>
        <v>0</v>
      </c>
      <c r="E49" s="61"/>
      <c r="F49" s="61"/>
      <c r="G49" s="61"/>
      <c r="H49" s="68"/>
      <c r="I49" s="59"/>
      <c r="J49" s="61"/>
      <c r="K49" s="61"/>
      <c r="L49" s="59"/>
      <c r="M49" s="61"/>
      <c r="N49" s="61"/>
      <c r="O49" s="59"/>
      <c r="P49" s="61"/>
      <c r="Q49" s="59"/>
      <c r="R49" s="61"/>
      <c r="S49" s="61"/>
      <c r="T49" s="58">
        <f>C49+D49</f>
        <v>0</v>
      </c>
      <c r="U49" s="58">
        <f>'L02'!C292</f>
        <v>0</v>
      </c>
      <c r="V49" s="58">
        <f>T49-U49</f>
        <v>0</v>
      </c>
      <c r="W49" s="59"/>
    </row>
    <row customHeight="1" ht="17.25">
      <c r="A50" s="118">
        <v>20305</v>
      </c>
      <c r="B50" s="118" t="s">
        <v>2184</v>
      </c>
      <c r="C50" s="61"/>
      <c r="D50" s="58">
        <f>SUM(E50:S50)</f>
        <v>0</v>
      </c>
      <c r="E50" s="61"/>
      <c r="F50" s="61"/>
      <c r="G50" s="61"/>
      <c r="H50" s="68"/>
      <c r="I50" s="59"/>
      <c r="J50" s="61"/>
      <c r="K50" s="61"/>
      <c r="L50" s="59"/>
      <c r="M50" s="61"/>
      <c r="N50" s="61"/>
      <c r="O50" s="59"/>
      <c r="P50" s="61"/>
      <c r="Q50" s="59"/>
      <c r="R50" s="61"/>
      <c r="S50" s="61"/>
      <c r="T50" s="58">
        <f>C50+D50</f>
        <v>0</v>
      </c>
      <c r="U50" s="58">
        <f>'L02'!C294</f>
        <v>0</v>
      </c>
      <c r="V50" s="58">
        <f>T50-U50</f>
        <v>0</v>
      </c>
      <c r="W50" s="59"/>
    </row>
    <row customHeight="1" ht="17.25">
      <c r="A51" s="118">
        <v>20306</v>
      </c>
      <c r="B51" s="118" t="s">
        <v>1032</v>
      </c>
      <c r="C51" s="61"/>
      <c r="D51" s="58">
        <f>SUM(E51:S51)</f>
        <v>90</v>
      </c>
      <c r="E51" s="61"/>
      <c r="F51" s="61">
        <v>36</v>
      </c>
      <c r="G51" s="61">
        <v>19</v>
      </c>
      <c r="H51" s="68"/>
      <c r="I51" s="59"/>
      <c r="J51" s="61"/>
      <c r="K51" s="61"/>
      <c r="L51" s="59"/>
      <c r="M51" s="61">
        <v>35</v>
      </c>
      <c r="N51" s="61"/>
      <c r="O51" s="59"/>
      <c r="P51" s="61"/>
      <c r="Q51" s="59"/>
      <c r="R51" s="61"/>
      <c r="S51" s="61"/>
      <c r="T51" s="58">
        <f>C51+D51</f>
        <v>90</v>
      </c>
      <c r="U51" s="58">
        <f>'L02'!C296</f>
        <v>90</v>
      </c>
      <c r="V51" s="58">
        <f>T51-U51</f>
        <v>0</v>
      </c>
      <c r="W51" s="59"/>
    </row>
    <row customHeight="1" ht="17.25">
      <c r="A52" s="118">
        <v>20399</v>
      </c>
      <c r="B52" s="118" t="s">
        <v>2185</v>
      </c>
      <c r="C52" s="61"/>
      <c r="D52" s="58">
        <f>SUM(E52:S52)</f>
        <v>0</v>
      </c>
      <c r="E52" s="61"/>
      <c r="F52" s="61"/>
      <c r="G52" s="61"/>
      <c r="H52" s="68"/>
      <c r="I52" s="59"/>
      <c r="J52" s="61"/>
      <c r="K52" s="61"/>
      <c r="L52" s="59"/>
      <c r="M52" s="61"/>
      <c r="N52" s="61"/>
      <c r="O52" s="59"/>
      <c r="P52" s="61"/>
      <c r="Q52" s="59"/>
      <c r="R52" s="61"/>
      <c r="S52" s="61"/>
      <c r="T52" s="58">
        <f>C52+D52</f>
        <v>0</v>
      </c>
      <c r="U52" s="58">
        <f>'L02'!C304</f>
        <v>0</v>
      </c>
      <c r="V52" s="58">
        <f>T52-U52</f>
        <v>0</v>
      </c>
      <c r="W52" s="59"/>
    </row>
    <row customHeight="1" ht="17.25">
      <c r="A53" s="118">
        <v>204</v>
      </c>
      <c r="B53" s="119" t="s">
        <v>1042</v>
      </c>
      <c r="C53" s="58">
        <f>SUM(C54:C64)</f>
        <v>7172</v>
      </c>
      <c r="D53" s="58">
        <f>SUM(D54:D64)</f>
        <v>3237</v>
      </c>
      <c r="E53" s="58">
        <f>SUM(E54:E64)</f>
        <v>0</v>
      </c>
      <c r="F53" s="58">
        <f>SUM(F54:F64)</f>
        <v>1072</v>
      </c>
      <c r="G53" s="58">
        <f>SUM(G54:G64)</f>
        <v>36</v>
      </c>
      <c r="H53" s="58">
        <f>SUM(H54:H64)</f>
        <v>0</v>
      </c>
      <c r="I53" s="58">
        <f>SUM(I54:I64)</f>
        <v>0</v>
      </c>
      <c r="J53" s="58">
        <f>SUM(J54:J64)</f>
        <v>0</v>
      </c>
      <c r="K53" s="58">
        <f>SUM(K54:K64)</f>
        <v>0</v>
      </c>
      <c r="L53" s="58">
        <f>SUM(L54:L64)</f>
        <v>0</v>
      </c>
      <c r="M53" s="58">
        <f>SUM(M54:M64)</f>
        <v>2129</v>
      </c>
      <c r="N53" s="58">
        <f>SUM(N54:N64)</f>
        <v>0</v>
      </c>
      <c r="O53" s="58">
        <f>SUM(O54:O64)</f>
        <v>0</v>
      </c>
      <c r="P53" s="58">
        <f>SUM(P54:P64)</f>
        <v>0</v>
      </c>
      <c r="Q53" s="58">
        <f>SUM(Q54:Q64)</f>
        <v>0</v>
      </c>
      <c r="R53" s="58">
        <f>SUM(R54:R64)</f>
        <v>0</v>
      </c>
      <c r="S53" s="58">
        <f>SUM(S54:S64)</f>
        <v>0</v>
      </c>
      <c r="T53" s="58">
        <f>SUM(T54:T64)</f>
        <v>10409</v>
      </c>
      <c r="U53" s="58">
        <f>SUM(U54:U64)</f>
        <v>10409</v>
      </c>
      <c r="V53" s="58">
        <f>SUM(V54:V64)</f>
        <v>0</v>
      </c>
      <c r="W53" s="58">
        <f>SUM(W54:W64)</f>
        <v>0</v>
      </c>
    </row>
    <row customHeight="1" ht="17.25">
      <c r="A54" s="118">
        <v>20401</v>
      </c>
      <c r="B54" s="118" t="s">
        <v>2186</v>
      </c>
      <c r="C54" s="61"/>
      <c r="D54" s="58">
        <f>SUM(E54:S54)</f>
        <v>0</v>
      </c>
      <c r="E54" s="61"/>
      <c r="F54" s="61"/>
      <c r="G54" s="61"/>
      <c r="H54" s="68"/>
      <c r="I54" s="59"/>
      <c r="J54" s="61"/>
      <c r="K54" s="61"/>
      <c r="L54" s="59"/>
      <c r="M54" s="61"/>
      <c r="N54" s="61"/>
      <c r="O54" s="59"/>
      <c r="P54" s="61"/>
      <c r="Q54" s="59"/>
      <c r="R54" s="61"/>
      <c r="S54" s="61"/>
      <c r="T54" s="58">
        <f>C54+D54</f>
        <v>0</v>
      </c>
      <c r="U54" s="58">
        <f>'L02'!C307</f>
        <v>0</v>
      </c>
      <c r="V54" s="58">
        <f>T54-U54</f>
        <v>0</v>
      </c>
      <c r="W54" s="59"/>
    </row>
    <row customHeight="1" ht="17.25">
      <c r="A55" s="118">
        <v>20402</v>
      </c>
      <c r="B55" s="118" t="s">
        <v>1046</v>
      </c>
      <c r="C55" s="61">
        <v>6539</v>
      </c>
      <c r="D55" s="58">
        <f>SUM(E55:S55)</f>
        <v>3038</v>
      </c>
      <c r="E55" s="61"/>
      <c r="F55" s="61">
        <v>923</v>
      </c>
      <c r="G55" s="61">
        <v>32</v>
      </c>
      <c r="H55" s="68"/>
      <c r="I55" s="59"/>
      <c r="J55" s="61"/>
      <c r="K55" s="61"/>
      <c r="L55" s="59"/>
      <c r="M55" s="61">
        <v>2083</v>
      </c>
      <c r="N55" s="61"/>
      <c r="O55" s="59"/>
      <c r="P55" s="61"/>
      <c r="Q55" s="59"/>
      <c r="R55" s="61"/>
      <c r="S55" s="61"/>
      <c r="T55" s="58">
        <f>C55+D55</f>
        <v>9577</v>
      </c>
      <c r="U55" s="58">
        <f>'L02'!C310</f>
        <v>9577</v>
      </c>
      <c r="V55" s="58">
        <f>T55-U55</f>
        <v>0</v>
      </c>
      <c r="W55" s="59"/>
    </row>
    <row customHeight="1" ht="17.25">
      <c r="A56" s="118">
        <v>20403</v>
      </c>
      <c r="B56" s="118" t="s">
        <v>1052</v>
      </c>
      <c r="C56" s="61"/>
      <c r="D56" s="58">
        <f>SUM(E56:S56)</f>
        <v>0</v>
      </c>
      <c r="E56" s="61"/>
      <c r="F56" s="61"/>
      <c r="G56" s="61"/>
      <c r="H56" s="68"/>
      <c r="I56" s="59"/>
      <c r="J56" s="61"/>
      <c r="K56" s="61"/>
      <c r="L56" s="59"/>
      <c r="M56" s="61"/>
      <c r="N56" s="61"/>
      <c r="O56" s="59"/>
      <c r="P56" s="61"/>
      <c r="Q56" s="59"/>
      <c r="R56" s="61"/>
      <c r="S56" s="61"/>
      <c r="T56" s="58">
        <f>C56+D56</f>
        <v>0</v>
      </c>
      <c r="U56" s="58">
        <f>'L02'!C321</f>
        <v>0</v>
      </c>
      <c r="V56" s="58">
        <f>T56-U56</f>
        <v>0</v>
      </c>
      <c r="W56" s="59"/>
    </row>
    <row customHeight="1" ht="17.25">
      <c r="A57" s="118">
        <v>20404</v>
      </c>
      <c r="B57" s="118" t="s">
        <v>1055</v>
      </c>
      <c r="C57" s="61"/>
      <c r="D57" s="58">
        <f>SUM(E57:S57)</f>
        <v>0</v>
      </c>
      <c r="E57" s="61"/>
      <c r="F57" s="61"/>
      <c r="G57" s="61"/>
      <c r="H57" s="68"/>
      <c r="I57" s="59"/>
      <c r="J57" s="61"/>
      <c r="K57" s="61"/>
      <c r="L57" s="59"/>
      <c r="M57" s="61"/>
      <c r="N57" s="61"/>
      <c r="O57" s="59"/>
      <c r="P57" s="61"/>
      <c r="Q57" s="59"/>
      <c r="R57" s="61"/>
      <c r="S57" s="61"/>
      <c r="T57" s="58">
        <f>C57+D57</f>
        <v>0</v>
      </c>
      <c r="U57" s="58">
        <f>'L02'!C328</f>
        <v>0</v>
      </c>
      <c r="V57" s="58">
        <f>T57-U57</f>
        <v>0</v>
      </c>
      <c r="W57" s="59"/>
    </row>
    <row customHeight="1" ht="17.25">
      <c r="A58" s="118">
        <v>20405</v>
      </c>
      <c r="B58" s="118" t="s">
        <v>1059</v>
      </c>
      <c r="C58" s="61"/>
      <c r="D58" s="58">
        <f>SUM(E58:S58)</f>
        <v>0</v>
      </c>
      <c r="E58" s="61"/>
      <c r="F58" s="61"/>
      <c r="G58" s="61"/>
      <c r="H58" s="68"/>
      <c r="I58" s="59"/>
      <c r="J58" s="61"/>
      <c r="K58" s="61"/>
      <c r="L58" s="59"/>
      <c r="M58" s="61"/>
      <c r="N58" s="61"/>
      <c r="O58" s="59"/>
      <c r="P58" s="61"/>
      <c r="Q58" s="59"/>
      <c r="R58" s="61"/>
      <c r="S58" s="61"/>
      <c r="T58" s="58">
        <f>C58+D58</f>
        <v>0</v>
      </c>
      <c r="U58" s="58">
        <f>'L02'!C336</f>
        <v>0</v>
      </c>
      <c r="V58" s="58">
        <f>T58-U58</f>
        <v>0</v>
      </c>
      <c r="W58" s="59"/>
    </row>
    <row customHeight="1" ht="17.25">
      <c r="A59" s="118">
        <v>20406</v>
      </c>
      <c r="B59" s="118" t="s">
        <v>1064</v>
      </c>
      <c r="C59" s="61">
        <v>633</v>
      </c>
      <c r="D59" s="58">
        <f>SUM(E59:S59)</f>
        <v>170</v>
      </c>
      <c r="E59" s="61"/>
      <c r="F59" s="61">
        <v>149</v>
      </c>
      <c r="G59" s="61">
        <v>4</v>
      </c>
      <c r="H59" s="68"/>
      <c r="I59" s="59"/>
      <c r="J59" s="61"/>
      <c r="K59" s="61"/>
      <c r="L59" s="59"/>
      <c r="M59" s="61">
        <v>17</v>
      </c>
      <c r="N59" s="61"/>
      <c r="O59" s="59"/>
      <c r="P59" s="61"/>
      <c r="Q59" s="59"/>
      <c r="R59" s="61"/>
      <c r="S59" s="61"/>
      <c r="T59" s="58">
        <f>C59+D59</f>
        <v>803</v>
      </c>
      <c r="U59" s="58">
        <f>'L02'!C345</f>
        <v>803</v>
      </c>
      <c r="V59" s="58">
        <f>T59-U59</f>
        <v>0</v>
      </c>
      <c r="W59" s="59"/>
    </row>
    <row customHeight="1" ht="17.25">
      <c r="A60" s="118">
        <v>20407</v>
      </c>
      <c r="B60" s="118" t="s">
        <v>1073</v>
      </c>
      <c r="C60" s="61"/>
      <c r="D60" s="58">
        <f>SUM(E60:S60)</f>
        <v>0</v>
      </c>
      <c r="E60" s="61"/>
      <c r="F60" s="61"/>
      <c r="G60" s="61"/>
      <c r="H60" s="68"/>
      <c r="I60" s="59"/>
      <c r="J60" s="61"/>
      <c r="K60" s="61"/>
      <c r="L60" s="59"/>
      <c r="M60" s="61"/>
      <c r="N60" s="61"/>
      <c r="O60" s="59"/>
      <c r="P60" s="61"/>
      <c r="Q60" s="59"/>
      <c r="R60" s="61"/>
      <c r="S60" s="61"/>
      <c r="T60" s="58">
        <f>C60+D60</f>
        <v>0</v>
      </c>
      <c r="U60" s="58">
        <f>'L02'!C359</f>
        <v>0</v>
      </c>
      <c r="V60" s="58">
        <f>T60-U60</f>
        <v>0</v>
      </c>
      <c r="W60" s="59"/>
    </row>
    <row customHeight="1" ht="17.25">
      <c r="A61" s="118">
        <v>20408</v>
      </c>
      <c r="B61" s="118" t="s">
        <v>1078</v>
      </c>
      <c r="C61" s="61"/>
      <c r="D61" s="58">
        <f>SUM(E61:S61)</f>
        <v>0</v>
      </c>
      <c r="E61" s="61"/>
      <c r="F61" s="61"/>
      <c r="G61" s="61"/>
      <c r="H61" s="68"/>
      <c r="I61" s="59"/>
      <c r="J61" s="61"/>
      <c r="K61" s="61"/>
      <c r="L61" s="59"/>
      <c r="M61" s="61"/>
      <c r="N61" s="61"/>
      <c r="O61" s="59"/>
      <c r="P61" s="61"/>
      <c r="Q61" s="59"/>
      <c r="R61" s="61"/>
      <c r="S61" s="61"/>
      <c r="T61" s="58">
        <f>C61+D61</f>
        <v>0</v>
      </c>
      <c r="U61" s="58">
        <f>'L02'!C369</f>
        <v>0</v>
      </c>
      <c r="V61" s="58">
        <f>T61-U61</f>
        <v>0</v>
      </c>
      <c r="W61" s="59"/>
    </row>
    <row customHeight="1" ht="17.25">
      <c r="A62" s="118">
        <v>20409</v>
      </c>
      <c r="B62" s="118" t="s">
        <v>1083</v>
      </c>
      <c r="C62" s="61"/>
      <c r="D62" s="58">
        <f>SUM(E62:S62)</f>
        <v>9</v>
      </c>
      <c r="E62" s="61"/>
      <c r="F62" s="61"/>
      <c r="G62" s="61"/>
      <c r="H62" s="68"/>
      <c r="I62" s="59"/>
      <c r="J62" s="61"/>
      <c r="K62" s="61"/>
      <c r="L62" s="59"/>
      <c r="M62" s="61">
        <v>9</v>
      </c>
      <c r="N62" s="61"/>
      <c r="O62" s="59"/>
      <c r="P62" s="61"/>
      <c r="Q62" s="59"/>
      <c r="R62" s="61"/>
      <c r="S62" s="61"/>
      <c r="T62" s="58">
        <f>C62+D62</f>
        <v>9</v>
      </c>
      <c r="U62" s="58">
        <f>'L02'!C379</f>
        <v>9</v>
      </c>
      <c r="V62" s="58">
        <f>T62-U62</f>
        <v>0</v>
      </c>
      <c r="W62" s="59"/>
    </row>
    <row customHeight="1" ht="17.25">
      <c r="A63" s="118">
        <v>20410</v>
      </c>
      <c r="B63" s="118" t="s">
        <v>1087</v>
      </c>
      <c r="C63" s="61"/>
      <c r="D63" s="58">
        <f>SUM(E63:S63)</f>
        <v>0</v>
      </c>
      <c r="E63" s="61"/>
      <c r="F63" s="61"/>
      <c r="G63" s="61"/>
      <c r="H63" s="68"/>
      <c r="I63" s="59"/>
      <c r="J63" s="61"/>
      <c r="K63" s="61"/>
      <c r="L63" s="59"/>
      <c r="M63" s="61"/>
      <c r="N63" s="61"/>
      <c r="O63" s="59"/>
      <c r="P63" s="61"/>
      <c r="Q63" s="59"/>
      <c r="R63" s="61"/>
      <c r="S63" s="61"/>
      <c r="T63" s="58">
        <f>C63+D63</f>
        <v>0</v>
      </c>
      <c r="U63" s="58">
        <f>'L02'!C387</f>
        <v>0</v>
      </c>
      <c r="V63" s="58">
        <f>T63-U63</f>
        <v>0</v>
      </c>
      <c r="W63" s="59"/>
    </row>
    <row customHeight="1" ht="17.25">
      <c r="A64" s="118">
        <v>20499</v>
      </c>
      <c r="B64" s="118" t="s">
        <v>2187</v>
      </c>
      <c r="C64" s="61"/>
      <c r="D64" s="58">
        <f>SUM(E64:S64)</f>
        <v>20</v>
      </c>
      <c r="E64" s="61"/>
      <c r="F64" s="61"/>
      <c r="G64" s="61"/>
      <c r="H64" s="68"/>
      <c r="I64" s="59"/>
      <c r="J64" s="61"/>
      <c r="K64" s="61"/>
      <c r="L64" s="59"/>
      <c r="M64" s="61">
        <v>20</v>
      </c>
      <c r="N64" s="61"/>
      <c r="O64" s="59"/>
      <c r="P64" s="61"/>
      <c r="Q64" s="59"/>
      <c r="R64" s="61"/>
      <c r="S64" s="61"/>
      <c r="T64" s="58">
        <f>C64+D64</f>
        <v>20</v>
      </c>
      <c r="U64" s="58">
        <f>'L02'!C393</f>
        <v>20</v>
      </c>
      <c r="V64" s="58">
        <f>T64-U64</f>
        <v>0</v>
      </c>
      <c r="W64" s="59"/>
    </row>
    <row customHeight="1" ht="17.25">
      <c r="A65" s="118">
        <v>205</v>
      </c>
      <c r="B65" s="119" t="s">
        <v>1093</v>
      </c>
      <c r="C65" s="58">
        <f>SUM(C66:C75)</f>
        <v>43967</v>
      </c>
      <c r="D65" s="58">
        <f>SUM(D66:D75)</f>
        <v>6449</v>
      </c>
      <c r="E65" s="58">
        <f>SUM(E66:E75)</f>
        <v>0</v>
      </c>
      <c r="F65" s="58">
        <f>SUM(F66:F75)</f>
        <v>5903</v>
      </c>
      <c r="G65" s="58">
        <f>SUM(G66:G75)</f>
        <v>237</v>
      </c>
      <c r="H65" s="58">
        <f>SUM(H66:H75)</f>
        <v>0</v>
      </c>
      <c r="I65" s="58">
        <f>SUM(I66:I75)</f>
        <v>0</v>
      </c>
      <c r="J65" s="58">
        <f>SUM(J66:J75)</f>
        <v>0</v>
      </c>
      <c r="K65" s="58">
        <f>SUM(K66:K75)</f>
        <v>0</v>
      </c>
      <c r="L65" s="58">
        <f>SUM(L66:L75)</f>
        <v>0</v>
      </c>
      <c r="M65" s="58">
        <f>SUM(M66:M75)</f>
        <v>309</v>
      </c>
      <c r="N65" s="58">
        <f>SUM(N66:N75)</f>
        <v>0</v>
      </c>
      <c r="O65" s="58">
        <f>SUM(O66:O75)</f>
        <v>0</v>
      </c>
      <c r="P65" s="58">
        <f>SUM(P66:P75)</f>
        <v>0</v>
      </c>
      <c r="Q65" s="58">
        <f>SUM(Q66:Q75)</f>
        <v>0</v>
      </c>
      <c r="R65" s="58">
        <f>SUM(R66:R75)</f>
        <v>0</v>
      </c>
      <c r="S65" s="58">
        <f>SUM(S66:S75)</f>
        <v>0</v>
      </c>
      <c r="T65" s="58">
        <f>SUM(T66:T75)</f>
        <v>50416</v>
      </c>
      <c r="U65" s="58">
        <f>SUM(U66:U75)</f>
        <v>50416</v>
      </c>
      <c r="V65" s="58">
        <f>SUM(V66:V75)</f>
        <v>0</v>
      </c>
      <c r="W65" s="58">
        <f>SUM(W66:W75)</f>
        <v>0</v>
      </c>
    </row>
    <row customHeight="1" ht="17.25">
      <c r="A66" s="118">
        <v>20501</v>
      </c>
      <c r="B66" s="118" t="s">
        <v>1094</v>
      </c>
      <c r="C66" s="61">
        <v>440</v>
      </c>
      <c r="D66" s="58">
        <f>SUM(E66:S66)</f>
        <v>0</v>
      </c>
      <c r="E66" s="61"/>
      <c r="F66" s="61"/>
      <c r="G66" s="61"/>
      <c r="H66" s="68"/>
      <c r="I66" s="59"/>
      <c r="J66" s="61"/>
      <c r="K66" s="61"/>
      <c r="L66" s="59"/>
      <c r="M66" s="61"/>
      <c r="N66" s="61"/>
      <c r="O66" s="59"/>
      <c r="P66" s="61"/>
      <c r="Q66" s="59"/>
      <c r="R66" s="61"/>
      <c r="S66" s="61"/>
      <c r="T66" s="58">
        <f>C66+D66</f>
        <v>440</v>
      </c>
      <c r="U66" s="58">
        <f>'L02'!C397</f>
        <v>440</v>
      </c>
      <c r="V66" s="58">
        <f>T66-U66</f>
        <v>0</v>
      </c>
      <c r="W66" s="59"/>
    </row>
    <row customHeight="1" ht="17.25">
      <c r="A67" s="118">
        <v>20502</v>
      </c>
      <c r="B67" s="118" t="s">
        <v>1096</v>
      </c>
      <c r="C67" s="61">
        <v>27338</v>
      </c>
      <c r="D67" s="58">
        <f>SUM(E67:S67)</f>
        <v>17075</v>
      </c>
      <c r="E67" s="61"/>
      <c r="F67" s="61">
        <v>5270</v>
      </c>
      <c r="G67" s="61">
        <v>187</v>
      </c>
      <c r="H67" s="68"/>
      <c r="I67" s="59"/>
      <c r="J67" s="61"/>
      <c r="K67" s="61"/>
      <c r="L67" s="59"/>
      <c r="M67" s="61">
        <v>11618</v>
      </c>
      <c r="N67" s="61"/>
      <c r="O67" s="59"/>
      <c r="P67" s="61"/>
      <c r="Q67" s="59"/>
      <c r="R67" s="61"/>
      <c r="S67" s="61"/>
      <c r="T67" s="58">
        <f>C67+D67</f>
        <v>44413</v>
      </c>
      <c r="U67" s="58">
        <f>'L02'!C402</f>
        <v>44413</v>
      </c>
      <c r="V67" s="58">
        <f>T67-U67</f>
        <v>0</v>
      </c>
      <c r="W67" s="59"/>
    </row>
    <row customHeight="1" ht="17.25">
      <c r="A68" s="118">
        <v>20503</v>
      </c>
      <c r="B68" s="118" t="s">
        <v>1103</v>
      </c>
      <c r="C68" s="61">
        <v>1539</v>
      </c>
      <c r="D68" s="58">
        <f>SUM(E68:S68)</f>
        <v>358</v>
      </c>
      <c r="E68" s="61"/>
      <c r="F68" s="61">
        <v>633</v>
      </c>
      <c r="G68" s="61">
        <v>50</v>
      </c>
      <c r="H68" s="68"/>
      <c r="I68" s="59"/>
      <c r="J68" s="61"/>
      <c r="K68" s="61"/>
      <c r="L68" s="59"/>
      <c r="M68" s="61">
        <v>-325</v>
      </c>
      <c r="N68" s="61"/>
      <c r="O68" s="59"/>
      <c r="P68" s="61"/>
      <c r="Q68" s="59"/>
      <c r="R68" s="61"/>
      <c r="S68" s="61"/>
      <c r="T68" s="58">
        <f>C68+D68</f>
        <v>1897</v>
      </c>
      <c r="U68" s="58">
        <f>'L02'!C409</f>
        <v>1897</v>
      </c>
      <c r="V68" s="58">
        <f>T68-U68</f>
        <v>0</v>
      </c>
      <c r="W68" s="59"/>
    </row>
    <row customHeight="1" ht="17.25">
      <c r="A69" s="118">
        <v>20504</v>
      </c>
      <c r="B69" s="118" t="s">
        <v>1109</v>
      </c>
      <c r="C69" s="61"/>
      <c r="D69" s="58">
        <f>SUM(E69:S69)</f>
        <v>0</v>
      </c>
      <c r="E69" s="61"/>
      <c r="F69" s="61"/>
      <c r="G69" s="61"/>
      <c r="H69" s="68"/>
      <c r="I69" s="59"/>
      <c r="J69" s="61"/>
      <c r="K69" s="61"/>
      <c r="L69" s="59"/>
      <c r="M69" s="61"/>
      <c r="N69" s="61"/>
      <c r="O69" s="59"/>
      <c r="P69" s="61"/>
      <c r="Q69" s="59"/>
      <c r="R69" s="61"/>
      <c r="S69" s="61"/>
      <c r="T69" s="58">
        <f>C69+D69</f>
        <v>0</v>
      </c>
      <c r="U69" s="58">
        <f>'L02'!C415</f>
        <v>0</v>
      </c>
      <c r="V69" s="58">
        <f>T69-U69</f>
        <v>0</v>
      </c>
      <c r="W69" s="59"/>
    </row>
    <row customHeight="1" ht="17.25">
      <c r="A70" s="118">
        <v>20505</v>
      </c>
      <c r="B70" s="118" t="s">
        <v>1115</v>
      </c>
      <c r="C70" s="61"/>
      <c r="D70" s="58">
        <f>SUM(E70:S70)</f>
        <v>0</v>
      </c>
      <c r="E70" s="61"/>
      <c r="F70" s="61"/>
      <c r="G70" s="61"/>
      <c r="H70" s="68"/>
      <c r="I70" s="59"/>
      <c r="J70" s="61"/>
      <c r="K70" s="61"/>
      <c r="L70" s="59"/>
      <c r="M70" s="61"/>
      <c r="N70" s="61"/>
      <c r="O70" s="59"/>
      <c r="P70" s="61"/>
      <c r="Q70" s="59"/>
      <c r="R70" s="61"/>
      <c r="S70" s="61"/>
      <c r="T70" s="58">
        <f>C70+D70</f>
        <v>0</v>
      </c>
      <c r="U70" s="58">
        <f>'L02'!C421</f>
        <v>0</v>
      </c>
      <c r="V70" s="58">
        <f>T70-U70</f>
        <v>0</v>
      </c>
      <c r="W70" s="59"/>
    </row>
    <row customHeight="1" ht="17.25">
      <c r="A71" s="118">
        <v>20506</v>
      </c>
      <c r="B71" s="118" t="s">
        <v>1119</v>
      </c>
      <c r="C71" s="61"/>
      <c r="D71" s="58">
        <f>SUM(E71:S71)</f>
        <v>0</v>
      </c>
      <c r="E71" s="61"/>
      <c r="F71" s="61"/>
      <c r="G71" s="61"/>
      <c r="H71" s="68"/>
      <c r="I71" s="59"/>
      <c r="J71" s="61"/>
      <c r="K71" s="61"/>
      <c r="L71" s="59"/>
      <c r="M71" s="61"/>
      <c r="N71" s="61"/>
      <c r="O71" s="59"/>
      <c r="P71" s="61"/>
      <c r="Q71" s="59"/>
      <c r="R71" s="61"/>
      <c r="S71" s="61"/>
      <c r="T71" s="58">
        <f>C71+D71</f>
        <v>0</v>
      </c>
      <c r="U71" s="58">
        <f>'L02'!C425</f>
        <v>0</v>
      </c>
      <c r="V71" s="58">
        <f>T71-U71</f>
        <v>0</v>
      </c>
      <c r="W71" s="59"/>
    </row>
    <row customHeight="1" ht="17.25">
      <c r="A72" s="118">
        <v>20507</v>
      </c>
      <c r="B72" s="118" t="s">
        <v>1123</v>
      </c>
      <c r="C72" s="61">
        <v>237</v>
      </c>
      <c r="D72" s="58">
        <f>SUM(E72:S72)</f>
        <v>61</v>
      </c>
      <c r="E72" s="61"/>
      <c r="F72" s="61"/>
      <c r="G72" s="61"/>
      <c r="H72" s="68"/>
      <c r="I72" s="59"/>
      <c r="J72" s="61"/>
      <c r="K72" s="61"/>
      <c r="L72" s="59"/>
      <c r="M72" s="61">
        <v>61</v>
      </c>
      <c r="N72" s="61"/>
      <c r="O72" s="59"/>
      <c r="P72" s="61"/>
      <c r="Q72" s="59"/>
      <c r="R72" s="61"/>
      <c r="S72" s="61"/>
      <c r="T72" s="58">
        <f>C72+D72</f>
        <v>298</v>
      </c>
      <c r="U72" s="58">
        <f>'L02'!C429</f>
        <v>298</v>
      </c>
      <c r="V72" s="58">
        <f>T72-U72</f>
        <v>0</v>
      </c>
      <c r="W72" s="59"/>
    </row>
    <row customHeight="1" ht="17.25">
      <c r="A73" s="118">
        <v>20508</v>
      </c>
      <c r="B73" s="118" t="s">
        <v>1127</v>
      </c>
      <c r="C73" s="61">
        <v>527</v>
      </c>
      <c r="D73" s="58">
        <f>SUM(E73:S73)</f>
        <v>38</v>
      </c>
      <c r="E73" s="61"/>
      <c r="F73" s="61"/>
      <c r="G73" s="61"/>
      <c r="H73" s="68"/>
      <c r="I73" s="59"/>
      <c r="J73" s="61"/>
      <c r="K73" s="61"/>
      <c r="L73" s="59"/>
      <c r="M73" s="61">
        <v>38</v>
      </c>
      <c r="N73" s="61"/>
      <c r="O73" s="59"/>
      <c r="P73" s="61"/>
      <c r="Q73" s="59"/>
      <c r="R73" s="61"/>
      <c r="S73" s="61"/>
      <c r="T73" s="58">
        <f>C73+D73</f>
        <v>565</v>
      </c>
      <c r="U73" s="58">
        <f>'L02'!C433</f>
        <v>565</v>
      </c>
      <c r="V73" s="58">
        <f>T73-U73</f>
        <v>0</v>
      </c>
      <c r="W73" s="59"/>
    </row>
    <row customHeight="1" ht="17.25">
      <c r="A74" s="118">
        <v>20509</v>
      </c>
      <c r="B74" s="118" t="s">
        <v>1133</v>
      </c>
      <c r="C74" s="61"/>
      <c r="D74" s="58">
        <f>SUM(E74:S74)</f>
        <v>1861</v>
      </c>
      <c r="E74" s="61"/>
      <c r="F74" s="61"/>
      <c r="G74" s="61"/>
      <c r="H74" s="68"/>
      <c r="I74" s="59"/>
      <c r="J74" s="61"/>
      <c r="K74" s="61"/>
      <c r="L74" s="59"/>
      <c r="M74" s="61">
        <v>1861</v>
      </c>
      <c r="N74" s="61"/>
      <c r="O74" s="59"/>
      <c r="P74" s="61"/>
      <c r="Q74" s="59"/>
      <c r="R74" s="61"/>
      <c r="S74" s="61"/>
      <c r="T74" s="58">
        <f>C74+D74</f>
        <v>1861</v>
      </c>
      <c r="U74" s="58">
        <f>'L02'!C439</f>
        <v>1861</v>
      </c>
      <c r="V74" s="58">
        <f>T74-U74</f>
        <v>0</v>
      </c>
      <c r="W74" s="59"/>
    </row>
    <row customHeight="1" ht="17.25">
      <c r="A75" s="118">
        <v>20599</v>
      </c>
      <c r="B75" s="118" t="s">
        <v>2188</v>
      </c>
      <c r="C75" s="61">
        <v>13886</v>
      </c>
      <c r="D75" s="58">
        <f>SUM(E75:S75)</f>
        <v>-12944</v>
      </c>
      <c r="E75" s="61"/>
      <c r="F75" s="61"/>
      <c r="G75" s="61"/>
      <c r="H75" s="68"/>
      <c r="I75" s="59"/>
      <c r="J75" s="61"/>
      <c r="K75" s="61"/>
      <c r="L75" s="59"/>
      <c r="M75" s="61">
        <v>-12944</v>
      </c>
      <c r="N75" s="61"/>
      <c r="O75" s="59"/>
      <c r="P75" s="61"/>
      <c r="Q75" s="59"/>
      <c r="R75" s="61"/>
      <c r="S75" s="61"/>
      <c r="T75" s="58">
        <f>C75+D75</f>
        <v>942</v>
      </c>
      <c r="U75" s="58">
        <f>'L02'!C446</f>
        <v>942</v>
      </c>
      <c r="V75" s="58">
        <f>T75-U75</f>
        <v>0</v>
      </c>
      <c r="W75" s="59"/>
    </row>
    <row customHeight="1" ht="17.25">
      <c r="A76" s="118">
        <v>206</v>
      </c>
      <c r="B76" s="119" t="s">
        <v>1142</v>
      </c>
      <c r="C76" s="58">
        <f>SUM(C77:C86)</f>
        <v>8477</v>
      </c>
      <c r="D76" s="58">
        <f>SUM(D77:D86)</f>
        <v>7790</v>
      </c>
      <c r="E76" s="58">
        <f>SUM(E77:E86)</f>
        <v>0</v>
      </c>
      <c r="F76" s="58">
        <f>SUM(F77:F86)</f>
        <v>0</v>
      </c>
      <c r="G76" s="58">
        <f>SUM(G77:G86)</f>
        <v>205</v>
      </c>
      <c r="H76" s="58">
        <f>SUM(H77:H86)</f>
        <v>0</v>
      </c>
      <c r="I76" s="58">
        <f>SUM(I77:I86)</f>
        <v>0</v>
      </c>
      <c r="J76" s="58">
        <f>SUM(J77:J86)</f>
        <v>0</v>
      </c>
      <c r="K76" s="58">
        <f>SUM(K77:K86)</f>
        <v>0</v>
      </c>
      <c r="L76" s="58">
        <f>SUM(L77:L86)</f>
        <v>0</v>
      </c>
      <c r="M76" s="58">
        <f>SUM(M77:M86)</f>
        <v>7585</v>
      </c>
      <c r="N76" s="58">
        <f>SUM(N77:N86)</f>
        <v>0</v>
      </c>
      <c r="O76" s="58">
        <f>SUM(O77:O86)</f>
        <v>0</v>
      </c>
      <c r="P76" s="58">
        <f>SUM(P77:P86)</f>
        <v>0</v>
      </c>
      <c r="Q76" s="58">
        <f>SUM(Q77:Q86)</f>
        <v>0</v>
      </c>
      <c r="R76" s="58">
        <f>SUM(R77:R86)</f>
        <v>0</v>
      </c>
      <c r="S76" s="58">
        <f>SUM(S77:S86)</f>
        <v>0</v>
      </c>
      <c r="T76" s="58">
        <f>SUM(T77:T86)</f>
        <v>16267</v>
      </c>
      <c r="U76" s="58">
        <f>SUM(U77:U86)</f>
        <v>16267</v>
      </c>
      <c r="V76" s="58">
        <f>SUM(V77:V86)</f>
        <v>0</v>
      </c>
      <c r="W76" s="58">
        <f>SUM(W77:W86)</f>
        <v>0</v>
      </c>
    </row>
    <row customHeight="1" ht="17.25">
      <c r="A77" s="118">
        <v>20601</v>
      </c>
      <c r="B77" s="118" t="s">
        <v>1143</v>
      </c>
      <c r="C77" s="61">
        <v>52</v>
      </c>
      <c r="D77" s="58">
        <f>SUM(E77:S77)</f>
        <v>8</v>
      </c>
      <c r="E77" s="61"/>
      <c r="F77" s="61"/>
      <c r="G77" s="61"/>
      <c r="H77" s="68"/>
      <c r="I77" s="59"/>
      <c r="J77" s="61"/>
      <c r="K77" s="61"/>
      <c r="L77" s="59"/>
      <c r="M77" s="61">
        <v>8</v>
      </c>
      <c r="N77" s="61"/>
      <c r="O77" s="59"/>
      <c r="P77" s="61"/>
      <c r="Q77" s="59"/>
      <c r="R77" s="61"/>
      <c r="S77" s="61"/>
      <c r="T77" s="58">
        <f>C77+D77</f>
        <v>60</v>
      </c>
      <c r="U77" s="58">
        <f>'L02'!C449</f>
        <v>60</v>
      </c>
      <c r="V77" s="58">
        <f>T77-U77</f>
        <v>0</v>
      </c>
      <c r="W77" s="59"/>
    </row>
    <row customHeight="1" ht="17.25">
      <c r="A78" s="118">
        <v>20602</v>
      </c>
      <c r="B78" s="118" t="s">
        <v>1145</v>
      </c>
      <c r="C78" s="61"/>
      <c r="D78" s="58">
        <f>SUM(E78:S78)</f>
        <v>0</v>
      </c>
      <c r="E78" s="61"/>
      <c r="F78" s="61"/>
      <c r="G78" s="61"/>
      <c r="H78" s="68"/>
      <c r="I78" s="59"/>
      <c r="J78" s="61"/>
      <c r="K78" s="61"/>
      <c r="L78" s="59"/>
      <c r="M78" s="61"/>
      <c r="N78" s="61"/>
      <c r="O78" s="59"/>
      <c r="P78" s="61"/>
      <c r="Q78" s="59"/>
      <c r="R78" s="61"/>
      <c r="S78" s="61"/>
      <c r="T78" s="58">
        <f>C78+D78</f>
        <v>0</v>
      </c>
      <c r="U78" s="58">
        <f>'L02'!C454</f>
        <v>0</v>
      </c>
      <c r="V78" s="58">
        <f>T78-U78</f>
        <v>0</v>
      </c>
      <c r="W78" s="59"/>
    </row>
    <row customHeight="1" ht="17.25">
      <c r="A79" s="118">
        <v>20603</v>
      </c>
      <c r="B79" s="118" t="s">
        <v>1154</v>
      </c>
      <c r="C79" s="61"/>
      <c r="D79" s="58">
        <f>SUM(E79:S79)</f>
        <v>68</v>
      </c>
      <c r="E79" s="61"/>
      <c r="F79" s="61"/>
      <c r="G79" s="61"/>
      <c r="H79" s="68"/>
      <c r="I79" s="59"/>
      <c r="J79" s="61"/>
      <c r="K79" s="61"/>
      <c r="L79" s="59"/>
      <c r="M79" s="61">
        <v>68</v>
      </c>
      <c r="N79" s="61"/>
      <c r="O79" s="59"/>
      <c r="P79" s="61"/>
      <c r="Q79" s="59"/>
      <c r="R79" s="61"/>
      <c r="S79" s="61"/>
      <c r="T79" s="58">
        <f>C79+D79</f>
        <v>68</v>
      </c>
      <c r="U79" s="58">
        <f>'L02'!C463</f>
        <v>68</v>
      </c>
      <c r="V79" s="58">
        <f>T79-U79</f>
        <v>0</v>
      </c>
      <c r="W79" s="59"/>
    </row>
    <row customHeight="1" ht="17.25">
      <c r="A80" s="118">
        <v>20604</v>
      </c>
      <c r="B80" s="118" t="s">
        <v>1159</v>
      </c>
      <c r="C80" s="61"/>
      <c r="D80" s="58">
        <f>SUM(E80:S80)</f>
        <v>47</v>
      </c>
      <c r="E80" s="61"/>
      <c r="F80" s="61"/>
      <c r="G80" s="61">
        <v>170</v>
      </c>
      <c r="H80" s="68"/>
      <c r="I80" s="59"/>
      <c r="J80" s="61"/>
      <c r="K80" s="61"/>
      <c r="L80" s="59"/>
      <c r="M80" s="61">
        <v>-123</v>
      </c>
      <c r="N80" s="61"/>
      <c r="O80" s="59"/>
      <c r="P80" s="61"/>
      <c r="Q80" s="59"/>
      <c r="R80" s="61"/>
      <c r="S80" s="61"/>
      <c r="T80" s="58">
        <f>C80+D80</f>
        <v>47</v>
      </c>
      <c r="U80" s="58">
        <f>'L02'!C469</f>
        <v>47</v>
      </c>
      <c r="V80" s="58">
        <f>T80-U80</f>
        <v>0</v>
      </c>
      <c r="W80" s="59"/>
    </row>
    <row customHeight="1" ht="17.25">
      <c r="A81" s="118">
        <v>20605</v>
      </c>
      <c r="B81" s="118" t="s">
        <v>1163</v>
      </c>
      <c r="C81" s="61"/>
      <c r="D81" s="58">
        <f>SUM(E81:S81)</f>
        <v>40</v>
      </c>
      <c r="E81" s="61"/>
      <c r="F81" s="61"/>
      <c r="G81" s="61"/>
      <c r="H81" s="68"/>
      <c r="I81" s="59"/>
      <c r="J81" s="61"/>
      <c r="K81" s="61"/>
      <c r="L81" s="59"/>
      <c r="M81" s="61">
        <v>40</v>
      </c>
      <c r="N81" s="61"/>
      <c r="O81" s="59"/>
      <c r="P81" s="61"/>
      <c r="Q81" s="59"/>
      <c r="R81" s="61"/>
      <c r="S81" s="61"/>
      <c r="T81" s="58">
        <f>C81+D81</f>
        <v>40</v>
      </c>
      <c r="U81" s="58">
        <f>'L02'!C474</f>
        <v>40</v>
      </c>
      <c r="V81" s="58">
        <f>T81-U81</f>
        <v>0</v>
      </c>
      <c r="W81" s="59"/>
    </row>
    <row customHeight="1" ht="17.25">
      <c r="A82" s="118">
        <v>20606</v>
      </c>
      <c r="B82" s="118" t="s">
        <v>1167</v>
      </c>
      <c r="C82" s="61"/>
      <c r="D82" s="58">
        <f>SUM(E82:S82)</f>
        <v>0</v>
      </c>
      <c r="E82" s="61"/>
      <c r="F82" s="61"/>
      <c r="G82" s="61"/>
      <c r="H82" s="68"/>
      <c r="I82" s="59"/>
      <c r="J82" s="61"/>
      <c r="K82" s="61"/>
      <c r="L82" s="59"/>
      <c r="M82" s="61"/>
      <c r="N82" s="61"/>
      <c r="O82" s="59"/>
      <c r="P82" s="61"/>
      <c r="Q82" s="59"/>
      <c r="R82" s="61"/>
      <c r="S82" s="61"/>
      <c r="T82" s="58">
        <f>C82+D82</f>
        <v>0</v>
      </c>
      <c r="U82" s="58">
        <f>'L02'!C479</f>
        <v>0</v>
      </c>
      <c r="V82" s="58">
        <f>T82-U82</f>
        <v>0</v>
      </c>
      <c r="W82" s="59"/>
    </row>
    <row customHeight="1" ht="17.25">
      <c r="A83" s="118">
        <v>20607</v>
      </c>
      <c r="B83" s="118" t="s">
        <v>1172</v>
      </c>
      <c r="C83" s="61"/>
      <c r="D83" s="58">
        <f>SUM(E83:S83)</f>
        <v>0</v>
      </c>
      <c r="E83" s="61"/>
      <c r="F83" s="61"/>
      <c r="G83" s="61">
        <v>5</v>
      </c>
      <c r="H83" s="68"/>
      <c r="I83" s="59"/>
      <c r="J83" s="61"/>
      <c r="K83" s="61"/>
      <c r="L83" s="59"/>
      <c r="M83" s="61">
        <v>-5</v>
      </c>
      <c r="N83" s="61"/>
      <c r="O83" s="59"/>
      <c r="P83" s="61"/>
      <c r="Q83" s="59"/>
      <c r="R83" s="61"/>
      <c r="S83" s="61"/>
      <c r="T83" s="58">
        <f>C83+D83</f>
        <v>0</v>
      </c>
      <c r="U83" s="58">
        <f>'L02'!C484</f>
        <v>0</v>
      </c>
      <c r="V83" s="58">
        <f>T83-U83</f>
        <v>0</v>
      </c>
      <c r="W83" s="59"/>
    </row>
    <row customHeight="1" ht="17.25">
      <c r="A84" s="118">
        <v>20608</v>
      </c>
      <c r="B84" s="118" t="s">
        <v>1178</v>
      </c>
      <c r="C84" s="61"/>
      <c r="D84" s="58">
        <f>SUM(E84:S84)</f>
        <v>0</v>
      </c>
      <c r="E84" s="61"/>
      <c r="F84" s="61"/>
      <c r="G84" s="61"/>
      <c r="H84" s="68"/>
      <c r="I84" s="59"/>
      <c r="J84" s="61"/>
      <c r="K84" s="61"/>
      <c r="L84" s="59"/>
      <c r="M84" s="61"/>
      <c r="N84" s="61"/>
      <c r="O84" s="59"/>
      <c r="P84" s="61"/>
      <c r="Q84" s="59"/>
      <c r="R84" s="61"/>
      <c r="S84" s="61"/>
      <c r="T84" s="58">
        <f>C84+D84</f>
        <v>0</v>
      </c>
      <c r="U84" s="58">
        <f>'L02'!C491</f>
        <v>0</v>
      </c>
      <c r="V84" s="58">
        <f>T84-U84</f>
        <v>0</v>
      </c>
      <c r="W84" s="59"/>
    </row>
    <row customHeight="1" ht="17.25">
      <c r="A85" s="118">
        <v>20609</v>
      </c>
      <c r="B85" s="118" t="s">
        <v>1182</v>
      </c>
      <c r="C85" s="61"/>
      <c r="D85" s="58">
        <f>SUM(E85:S85)</f>
        <v>0</v>
      </c>
      <c r="E85" s="61"/>
      <c r="F85" s="61"/>
      <c r="G85" s="61"/>
      <c r="H85" s="68"/>
      <c r="I85" s="59"/>
      <c r="J85" s="61"/>
      <c r="K85" s="61"/>
      <c r="L85" s="59"/>
      <c r="M85" s="61"/>
      <c r="N85" s="61"/>
      <c r="O85" s="59"/>
      <c r="P85" s="61"/>
      <c r="Q85" s="59"/>
      <c r="R85" s="61"/>
      <c r="S85" s="61"/>
      <c r="T85" s="58">
        <f>C85+D85</f>
        <v>0</v>
      </c>
      <c r="U85" s="58">
        <f>'L02'!C495</f>
        <v>0</v>
      </c>
      <c r="V85" s="58">
        <f>T85-U85</f>
        <v>0</v>
      </c>
      <c r="W85" s="59"/>
    </row>
    <row customHeight="1" ht="17.25">
      <c r="A86" s="118">
        <v>20699</v>
      </c>
      <c r="B86" s="118" t="s">
        <v>2189</v>
      </c>
      <c r="C86" s="61">
        <v>8425</v>
      </c>
      <c r="D86" s="58">
        <f>SUM(E86:S86)</f>
        <v>7627</v>
      </c>
      <c r="E86" s="61"/>
      <c r="F86" s="61"/>
      <c r="G86" s="61">
        <v>30</v>
      </c>
      <c r="H86" s="68"/>
      <c r="I86" s="59"/>
      <c r="J86" s="61"/>
      <c r="K86" s="61"/>
      <c r="L86" s="59"/>
      <c r="M86" s="61">
        <v>7597</v>
      </c>
      <c r="N86" s="61"/>
      <c r="O86" s="59"/>
      <c r="P86" s="61"/>
      <c r="Q86" s="59"/>
      <c r="R86" s="61"/>
      <c r="S86" s="61"/>
      <c r="T86" s="58">
        <f>C86+D86</f>
        <v>16052</v>
      </c>
      <c r="U86" s="58">
        <f>'L02'!C499</f>
        <v>16052</v>
      </c>
      <c r="V86" s="58">
        <f>T86-U86</f>
        <v>0</v>
      </c>
      <c r="W86" s="59"/>
    </row>
    <row customHeight="1" ht="17.25">
      <c r="A87" s="118">
        <v>207</v>
      </c>
      <c r="B87" s="119" t="s">
        <v>1191</v>
      </c>
      <c r="C87" s="58">
        <f>SUM(C88:C93)</f>
        <v>2614</v>
      </c>
      <c r="D87" s="58">
        <f>SUM(D88:D93)</f>
        <v>157</v>
      </c>
      <c r="E87" s="58">
        <f>SUM(E88:E93)</f>
        <v>0</v>
      </c>
      <c r="F87" s="58">
        <f>SUM(F88:F93)</f>
        <v>359</v>
      </c>
      <c r="G87" s="58">
        <f>SUM(G88:G93)</f>
        <v>258</v>
      </c>
      <c r="H87" s="58">
        <f>SUM(H88:H93)</f>
        <v>0</v>
      </c>
      <c r="I87" s="58">
        <f>SUM(I88:I93)</f>
        <v>0</v>
      </c>
      <c r="J87" s="58">
        <f>SUM(J88:J93)</f>
        <v>0</v>
      </c>
      <c r="K87" s="58">
        <f>SUM(K88:K93)</f>
        <v>0</v>
      </c>
      <c r="L87" s="58">
        <f>SUM(L88:L93)</f>
        <v>0</v>
      </c>
      <c r="M87" s="58">
        <f>SUM(M88:M93)</f>
        <v>-460</v>
      </c>
      <c r="N87" s="58">
        <f>SUM(N88:N93)</f>
        <v>0</v>
      </c>
      <c r="O87" s="58">
        <f>SUM(O88:O93)</f>
        <v>0</v>
      </c>
      <c r="P87" s="58">
        <f>SUM(P88:P93)</f>
        <v>0</v>
      </c>
      <c r="Q87" s="58">
        <f>SUM(Q88:Q93)</f>
        <v>0</v>
      </c>
      <c r="R87" s="58">
        <f>SUM(R88:R93)</f>
        <v>0</v>
      </c>
      <c r="S87" s="58">
        <f>SUM(S88:S93)</f>
        <v>0</v>
      </c>
      <c r="T87" s="58">
        <f>SUM(T88:T93)</f>
        <v>2771</v>
      </c>
      <c r="U87" s="58">
        <f>SUM(U88:U93)</f>
        <v>2771</v>
      </c>
      <c r="V87" s="58">
        <f>SUM(V88:V93)</f>
        <v>0</v>
      </c>
      <c r="W87" s="58">
        <f>SUM(W88:W93)</f>
        <v>0</v>
      </c>
    </row>
    <row customHeight="1" ht="17.25">
      <c r="A88" s="118">
        <v>20701</v>
      </c>
      <c r="B88" s="118" t="s">
        <v>1192</v>
      </c>
      <c r="C88" s="61">
        <v>671</v>
      </c>
      <c r="D88" s="58">
        <f>SUM(E88:S88)</f>
        <v>314</v>
      </c>
      <c r="E88" s="61"/>
      <c r="F88" s="61">
        <v>263</v>
      </c>
      <c r="G88" s="61">
        <v>38</v>
      </c>
      <c r="H88" s="68"/>
      <c r="I88" s="59"/>
      <c r="J88" s="61"/>
      <c r="K88" s="61"/>
      <c r="L88" s="59"/>
      <c r="M88" s="61">
        <v>13</v>
      </c>
      <c r="N88" s="61"/>
      <c r="O88" s="59"/>
      <c r="P88" s="61"/>
      <c r="Q88" s="59"/>
      <c r="R88" s="61"/>
      <c r="S88" s="61"/>
      <c r="T88" s="58">
        <f>C88+D88</f>
        <v>985</v>
      </c>
      <c r="U88" s="58">
        <f>'L02'!C505</f>
        <v>985</v>
      </c>
      <c r="V88" s="58">
        <f>T88-U88</f>
        <v>0</v>
      </c>
      <c r="W88" s="59"/>
    </row>
    <row customHeight="1" ht="17.25">
      <c r="A89" s="118">
        <v>20702</v>
      </c>
      <c r="B89" s="118" t="s">
        <v>1205</v>
      </c>
      <c r="C89" s="61">
        <v>79</v>
      </c>
      <c r="D89" s="58">
        <f>SUM(E89:S89)</f>
        <v>193</v>
      </c>
      <c r="E89" s="61"/>
      <c r="F89" s="61">
        <v>53</v>
      </c>
      <c r="G89" s="61">
        <v>220</v>
      </c>
      <c r="H89" s="68"/>
      <c r="I89" s="59"/>
      <c r="J89" s="61"/>
      <c r="K89" s="61"/>
      <c r="L89" s="59"/>
      <c r="M89" s="61">
        <v>-80</v>
      </c>
      <c r="N89" s="61"/>
      <c r="O89" s="59"/>
      <c r="P89" s="61"/>
      <c r="Q89" s="59"/>
      <c r="R89" s="61"/>
      <c r="S89" s="61"/>
      <c r="T89" s="58">
        <f>C89+D89</f>
        <v>272</v>
      </c>
      <c r="U89" s="58">
        <f>'L02'!C521</f>
        <v>272</v>
      </c>
      <c r="V89" s="58">
        <f>T89-U89</f>
        <v>0</v>
      </c>
      <c r="W89" s="59"/>
    </row>
    <row customHeight="1" ht="17.25">
      <c r="A90" s="118">
        <v>20703</v>
      </c>
      <c r="B90" s="118" t="s">
        <v>1210</v>
      </c>
      <c r="C90" s="61"/>
      <c r="D90" s="58">
        <f>SUM(E90:S90)</f>
        <v>1101</v>
      </c>
      <c r="E90" s="61"/>
      <c r="F90" s="61">
        <v>35</v>
      </c>
      <c r="G90" s="61"/>
      <c r="H90" s="68"/>
      <c r="I90" s="59"/>
      <c r="J90" s="61"/>
      <c r="K90" s="61"/>
      <c r="L90" s="59"/>
      <c r="M90" s="61">
        <v>1066</v>
      </c>
      <c r="N90" s="61"/>
      <c r="O90" s="59"/>
      <c r="P90" s="61"/>
      <c r="Q90" s="59"/>
      <c r="R90" s="61"/>
      <c r="S90" s="61"/>
      <c r="T90" s="58">
        <f>C90+D90</f>
        <v>1101</v>
      </c>
      <c r="U90" s="58">
        <f>'L02'!C529</f>
        <v>1101</v>
      </c>
      <c r="V90" s="58">
        <f>T90-U90</f>
        <v>0</v>
      </c>
      <c r="W90" s="59"/>
    </row>
    <row customHeight="1" ht="17.25">
      <c r="A91" s="118">
        <v>20706</v>
      </c>
      <c r="B91" s="85" t="s">
        <v>1218</v>
      </c>
      <c r="C91" s="61">
        <v>14</v>
      </c>
      <c r="D91" s="58">
        <f>SUM(E91:S91)</f>
        <v>-5</v>
      </c>
      <c r="E91" s="61"/>
      <c r="F91" s="61"/>
      <c r="G91" s="61"/>
      <c r="H91" s="68"/>
      <c r="I91" s="59"/>
      <c r="J91" s="61"/>
      <c r="K91" s="61"/>
      <c r="L91" s="59"/>
      <c r="M91" s="61">
        <v>-5</v>
      </c>
      <c r="N91" s="61"/>
      <c r="O91" s="59"/>
      <c r="P91" s="61"/>
      <c r="Q91" s="59"/>
      <c r="R91" s="61"/>
      <c r="S91" s="61"/>
      <c r="T91" s="58">
        <f>C91+D91</f>
        <v>9</v>
      </c>
      <c r="U91" s="58">
        <f>'L02'!C540</f>
        <v>9</v>
      </c>
      <c r="V91" s="58">
        <f>T91-U91</f>
        <v>0</v>
      </c>
      <c r="W91" s="59"/>
    </row>
    <row customHeight="1" ht="17.25">
      <c r="A92" s="118">
        <v>20708</v>
      </c>
      <c r="B92" s="85" t="s">
        <v>1224</v>
      </c>
      <c r="C92" s="61">
        <v>300</v>
      </c>
      <c r="D92" s="58">
        <f>SUM(E92:S92)</f>
        <v>93</v>
      </c>
      <c r="E92" s="61"/>
      <c r="F92" s="61"/>
      <c r="G92" s="61"/>
      <c r="H92" s="68"/>
      <c r="I92" s="59"/>
      <c r="J92" s="61"/>
      <c r="K92" s="61"/>
      <c r="L92" s="59"/>
      <c r="M92" s="61">
        <v>93</v>
      </c>
      <c r="N92" s="61"/>
      <c r="O92" s="59"/>
      <c r="P92" s="61"/>
      <c r="Q92" s="59"/>
      <c r="R92" s="61"/>
      <c r="S92" s="61"/>
      <c r="T92" s="58">
        <f>C92+D92</f>
        <v>393</v>
      </c>
      <c r="U92" s="58">
        <f>'L02'!C549</f>
        <v>393</v>
      </c>
      <c r="V92" s="58">
        <f>T92-U92</f>
        <v>0</v>
      </c>
      <c r="W92" s="59"/>
    </row>
    <row customHeight="1" ht="17.25">
      <c r="A93" s="118">
        <v>20799</v>
      </c>
      <c r="B93" s="118" t="s">
        <v>2190</v>
      </c>
      <c r="C93" s="61">
        <v>1550</v>
      </c>
      <c r="D93" s="58">
        <f>SUM(E93:S93)</f>
        <v>-1539</v>
      </c>
      <c r="E93" s="61"/>
      <c r="F93" s="61">
        <v>8</v>
      </c>
      <c r="G93" s="61"/>
      <c r="H93" s="68"/>
      <c r="I93" s="59"/>
      <c r="J93" s="61"/>
      <c r="K93" s="61"/>
      <c r="L93" s="59"/>
      <c r="M93" s="61">
        <v>-1547</v>
      </c>
      <c r="N93" s="61"/>
      <c r="O93" s="59"/>
      <c r="P93" s="61"/>
      <c r="Q93" s="59"/>
      <c r="R93" s="61"/>
      <c r="S93" s="61"/>
      <c r="T93" s="58">
        <f>C93+D93</f>
        <v>11</v>
      </c>
      <c r="U93" s="58">
        <f>'L02'!C557</f>
        <v>11</v>
      </c>
      <c r="V93" s="58">
        <f>T93-U93</f>
        <v>0</v>
      </c>
      <c r="W93" s="59"/>
    </row>
    <row customHeight="1" ht="17.25">
      <c r="A94" s="118">
        <v>208</v>
      </c>
      <c r="B94" s="119" t="s">
        <v>1233</v>
      </c>
      <c r="C94" s="58">
        <f>SUM(C95:C115)</f>
        <v>26691</v>
      </c>
      <c r="D94" s="58">
        <f>SUM(D95:D115)</f>
        <v>9387</v>
      </c>
      <c r="E94" s="58">
        <f>SUM(E95:E115)</f>
        <v>0</v>
      </c>
      <c r="F94" s="58">
        <f>SUM(F95:F115)</f>
        <v>5109</v>
      </c>
      <c r="G94" s="58">
        <f>SUM(G95:G115)</f>
        <v>1329</v>
      </c>
      <c r="H94" s="58">
        <f>SUM(H95:H115)</f>
        <v>0</v>
      </c>
      <c r="I94" s="58">
        <f>SUM(I95:I115)</f>
        <v>0</v>
      </c>
      <c r="J94" s="58">
        <f>SUM(J95:J115)</f>
        <v>0</v>
      </c>
      <c r="K94" s="58">
        <f>SUM(K95:K115)</f>
        <v>0</v>
      </c>
      <c r="L94" s="58">
        <f>SUM(L95:L115)</f>
        <v>0</v>
      </c>
      <c r="M94" s="58">
        <f>SUM(M95:M115)</f>
        <v>2949</v>
      </c>
      <c r="N94" s="58">
        <f>SUM(N95:N115)</f>
        <v>0</v>
      </c>
      <c r="O94" s="58">
        <f>SUM(O95:O115)</f>
        <v>0</v>
      </c>
      <c r="P94" s="58">
        <f>SUM(P95:P115)</f>
        <v>0</v>
      </c>
      <c r="Q94" s="58">
        <f>SUM(Q95:Q115)</f>
        <v>0</v>
      </c>
      <c r="R94" s="58">
        <f>SUM(R95:R115)</f>
        <v>0</v>
      </c>
      <c r="S94" s="58">
        <f>SUM(S95:S115)</f>
        <v>0</v>
      </c>
      <c r="T94" s="58">
        <f>SUM(T95:T115)</f>
        <v>36078</v>
      </c>
      <c r="U94" s="58">
        <f>SUM(U95:U115)</f>
        <v>36078</v>
      </c>
      <c r="V94" s="58">
        <f>SUM(V95:V115)</f>
        <v>0</v>
      </c>
      <c r="W94" s="58">
        <f>SUM(W95:W115)</f>
        <v>0</v>
      </c>
    </row>
    <row customHeight="1" ht="17.25">
      <c r="A95" s="118">
        <v>20801</v>
      </c>
      <c r="B95" s="118" t="s">
        <v>1234</v>
      </c>
      <c r="C95" s="61">
        <v>642</v>
      </c>
      <c r="D95" s="58">
        <f>SUM(E95:S95)</f>
        <v>71</v>
      </c>
      <c r="E95" s="61"/>
      <c r="F95" s="61">
        <v>22</v>
      </c>
      <c r="G95" s="61"/>
      <c r="H95" s="68"/>
      <c r="I95" s="59"/>
      <c r="J95" s="61"/>
      <c r="K95" s="61"/>
      <c r="L95" s="59"/>
      <c r="M95" s="61">
        <v>49</v>
      </c>
      <c r="N95" s="61"/>
      <c r="O95" s="59"/>
      <c r="P95" s="61"/>
      <c r="Q95" s="59"/>
      <c r="R95" s="61"/>
      <c r="S95" s="61"/>
      <c r="T95" s="58">
        <f>C95+D95</f>
        <v>713</v>
      </c>
      <c r="U95" s="58">
        <f>'L02'!C562</f>
        <v>713</v>
      </c>
      <c r="V95" s="58">
        <f>T95-U95</f>
        <v>0</v>
      </c>
      <c r="W95" s="59"/>
    </row>
    <row customHeight="1" ht="17.25">
      <c r="A96" s="118">
        <v>20802</v>
      </c>
      <c r="B96" s="118" t="s">
        <v>1248</v>
      </c>
      <c r="C96" s="61">
        <v>1377</v>
      </c>
      <c r="D96" s="58">
        <f>SUM(E96:S96)</f>
        <v>-302</v>
      </c>
      <c r="E96" s="61"/>
      <c r="F96" s="61"/>
      <c r="G96" s="61"/>
      <c r="H96" s="68"/>
      <c r="I96" s="59"/>
      <c r="J96" s="61"/>
      <c r="K96" s="61"/>
      <c r="L96" s="59"/>
      <c r="M96" s="61">
        <v>-302</v>
      </c>
      <c r="N96" s="61"/>
      <c r="O96" s="59"/>
      <c r="P96" s="61"/>
      <c r="Q96" s="59"/>
      <c r="R96" s="61"/>
      <c r="S96" s="61"/>
      <c r="T96" s="58">
        <f>C96+D96</f>
        <v>1075</v>
      </c>
      <c r="U96" s="58">
        <f>'L02'!C581</f>
        <v>1075</v>
      </c>
      <c r="V96" s="58">
        <f>T96-U96</f>
        <v>0</v>
      </c>
      <c r="W96" s="59"/>
    </row>
    <row customHeight="1" ht="17.25">
      <c r="A97" s="118">
        <v>20804</v>
      </c>
      <c r="B97" s="118" t="s">
        <v>1253</v>
      </c>
      <c r="C97" s="61"/>
      <c r="D97" s="58">
        <f>SUM(E97:S97)</f>
        <v>0</v>
      </c>
      <c r="E97" s="61"/>
      <c r="F97" s="61"/>
      <c r="G97" s="61"/>
      <c r="H97" s="68"/>
      <c r="I97" s="59"/>
      <c r="J97" s="61"/>
      <c r="K97" s="61"/>
      <c r="L97" s="59"/>
      <c r="M97" s="61"/>
      <c r="N97" s="61"/>
      <c r="O97" s="59"/>
      <c r="P97" s="61"/>
      <c r="Q97" s="59"/>
      <c r="R97" s="61"/>
      <c r="S97" s="61"/>
      <c r="T97" s="58">
        <f>C97+D97</f>
        <v>0</v>
      </c>
      <c r="U97" s="58">
        <f>'L02'!C589</f>
        <v>0</v>
      </c>
      <c r="V97" s="58">
        <f>T97-U97</f>
        <v>0</v>
      </c>
      <c r="W97" s="59"/>
    </row>
    <row customHeight="1" ht="17.25">
      <c r="A98" s="118">
        <v>20805</v>
      </c>
      <c r="B98" s="118" t="s">
        <v>1255</v>
      </c>
      <c r="C98" s="61">
        <v>24230</v>
      </c>
      <c r="D98" s="58">
        <f>SUM(E98:S98)</f>
        <v>-1832</v>
      </c>
      <c r="E98" s="61"/>
      <c r="F98" s="61"/>
      <c r="G98" s="61"/>
      <c r="H98" s="68"/>
      <c r="I98" s="59"/>
      <c r="J98" s="61"/>
      <c r="K98" s="61"/>
      <c r="L98" s="59"/>
      <c r="M98" s="61">
        <v>-1832</v>
      </c>
      <c r="N98" s="61"/>
      <c r="O98" s="59"/>
      <c r="P98" s="61"/>
      <c r="Q98" s="59"/>
      <c r="R98" s="61"/>
      <c r="S98" s="61"/>
      <c r="T98" s="58">
        <f>C98+D98</f>
        <v>22398</v>
      </c>
      <c r="U98" s="58">
        <f>'L02'!C591</f>
        <v>22398</v>
      </c>
      <c r="V98" s="58">
        <f>T98-U98</f>
        <v>0</v>
      </c>
      <c r="W98" s="59"/>
    </row>
    <row customHeight="1" ht="17.25">
      <c r="A99" s="118">
        <v>20806</v>
      </c>
      <c r="B99" s="118" t="s">
        <v>1264</v>
      </c>
      <c r="C99" s="61">
        <v>8</v>
      </c>
      <c r="D99" s="58">
        <f>SUM(E99:S99)</f>
        <v>525</v>
      </c>
      <c r="E99" s="61"/>
      <c r="F99" s="61"/>
      <c r="G99" s="61"/>
      <c r="H99" s="68"/>
      <c r="I99" s="59"/>
      <c r="J99" s="61"/>
      <c r="K99" s="61"/>
      <c r="L99" s="59"/>
      <c r="M99" s="61">
        <v>525</v>
      </c>
      <c r="N99" s="61"/>
      <c r="O99" s="59"/>
      <c r="P99" s="61"/>
      <c r="Q99" s="59"/>
      <c r="R99" s="61"/>
      <c r="S99" s="61"/>
      <c r="T99" s="58">
        <f>C99+D99</f>
        <v>533</v>
      </c>
      <c r="U99" s="58">
        <f>'L02'!C600</f>
        <v>533</v>
      </c>
      <c r="V99" s="58">
        <f>T99-U99</f>
        <v>0</v>
      </c>
      <c r="W99" s="59"/>
    </row>
    <row customHeight="1" ht="17.25">
      <c r="A100" s="118">
        <v>20807</v>
      </c>
      <c r="B100" s="118" t="s">
        <v>1268</v>
      </c>
      <c r="C100" s="61"/>
      <c r="D100" s="58">
        <f>SUM(E100:S100)</f>
        <v>400</v>
      </c>
      <c r="E100" s="61"/>
      <c r="F100" s="61">
        <v>400</v>
      </c>
      <c r="G100" s="61"/>
      <c r="H100" s="68"/>
      <c r="I100" s="59"/>
      <c r="J100" s="61"/>
      <c r="K100" s="61"/>
      <c r="L100" s="59"/>
      <c r="M100" s="61"/>
      <c r="N100" s="61"/>
      <c r="O100" s="59"/>
      <c r="P100" s="61"/>
      <c r="Q100" s="59"/>
      <c r="R100" s="61"/>
      <c r="S100" s="61"/>
      <c r="T100" s="58">
        <f>C100+D100</f>
        <v>400</v>
      </c>
      <c r="U100" s="58">
        <f>'L02'!C604</f>
        <v>400</v>
      </c>
      <c r="V100" s="58">
        <f>T100-U100</f>
        <v>0</v>
      </c>
      <c r="W100" s="59"/>
    </row>
    <row customHeight="1" ht="17.25">
      <c r="A101" s="118">
        <v>20808</v>
      </c>
      <c r="B101" s="118" t="s">
        <v>1278</v>
      </c>
      <c r="C101" s="61">
        <v>57</v>
      </c>
      <c r="D101" s="58">
        <f>SUM(E101:S101)</f>
        <v>2957</v>
      </c>
      <c r="E101" s="61"/>
      <c r="F101" s="61">
        <v>1765</v>
      </c>
      <c r="G101" s="61">
        <v>100</v>
      </c>
      <c r="H101" s="68"/>
      <c r="I101" s="59"/>
      <c r="J101" s="61"/>
      <c r="K101" s="61"/>
      <c r="L101" s="59"/>
      <c r="M101" s="61">
        <v>1092</v>
      </c>
      <c r="N101" s="61"/>
      <c r="O101" s="59"/>
      <c r="P101" s="61"/>
      <c r="Q101" s="59"/>
      <c r="R101" s="61"/>
      <c r="S101" s="61"/>
      <c r="T101" s="58">
        <f>C101+D101</f>
        <v>3014</v>
      </c>
      <c r="U101" s="58">
        <f>'L02'!C614</f>
        <v>3014</v>
      </c>
      <c r="V101" s="58">
        <f>T101-U101</f>
        <v>0</v>
      </c>
      <c r="W101" s="59"/>
    </row>
    <row customHeight="1" ht="17.25">
      <c r="A102" s="118">
        <v>20809</v>
      </c>
      <c r="B102" s="118" t="s">
        <v>1287</v>
      </c>
      <c r="C102" s="61"/>
      <c r="D102" s="58">
        <f>SUM(E102:S102)</f>
        <v>189</v>
      </c>
      <c r="E102" s="61"/>
      <c r="F102" s="61">
        <v>76</v>
      </c>
      <c r="G102" s="61"/>
      <c r="H102" s="68"/>
      <c r="I102" s="59"/>
      <c r="J102" s="61"/>
      <c r="K102" s="61"/>
      <c r="L102" s="59"/>
      <c r="M102" s="61">
        <v>113</v>
      </c>
      <c r="N102" s="61"/>
      <c r="O102" s="59"/>
      <c r="P102" s="61"/>
      <c r="Q102" s="59"/>
      <c r="R102" s="61"/>
      <c r="S102" s="61"/>
      <c r="T102" s="58">
        <f>C102+D102</f>
        <v>189</v>
      </c>
      <c r="U102" s="58">
        <f>'L02'!C623</f>
        <v>189</v>
      </c>
      <c r="V102" s="58">
        <f>T102-U102</f>
        <v>0</v>
      </c>
      <c r="W102" s="59"/>
    </row>
    <row customHeight="1" ht="17.25">
      <c r="A103" s="118">
        <v>20810</v>
      </c>
      <c r="B103" s="118" t="s">
        <v>1294</v>
      </c>
      <c r="C103" s="61">
        <v>5</v>
      </c>
      <c r="D103" s="58">
        <f>SUM(E103:S103)</f>
        <v>535</v>
      </c>
      <c r="E103" s="61"/>
      <c r="F103" s="61"/>
      <c r="G103" s="61"/>
      <c r="H103" s="68"/>
      <c r="I103" s="59"/>
      <c r="J103" s="61"/>
      <c r="K103" s="61"/>
      <c r="L103" s="59"/>
      <c r="M103" s="61">
        <v>535</v>
      </c>
      <c r="N103" s="61"/>
      <c r="O103" s="59"/>
      <c r="P103" s="61"/>
      <c r="Q103" s="59"/>
      <c r="R103" s="61"/>
      <c r="S103" s="61"/>
      <c r="T103" s="58">
        <f>C103+D103</f>
        <v>540</v>
      </c>
      <c r="U103" s="58">
        <f>'L02'!C630</f>
        <v>540</v>
      </c>
      <c r="V103" s="58">
        <f>T103-U103</f>
        <v>0</v>
      </c>
      <c r="W103" s="59"/>
    </row>
    <row customHeight="1" ht="17.25">
      <c r="A104" s="118">
        <v>20811</v>
      </c>
      <c r="B104" s="118" t="s">
        <v>1302</v>
      </c>
      <c r="C104" s="61">
        <v>86</v>
      </c>
      <c r="D104" s="58">
        <f>SUM(E104:S104)</f>
        <v>886</v>
      </c>
      <c r="E104" s="61"/>
      <c r="F104" s="61">
        <v>320</v>
      </c>
      <c r="G104" s="61">
        <v>215</v>
      </c>
      <c r="H104" s="68"/>
      <c r="I104" s="59"/>
      <c r="J104" s="61"/>
      <c r="K104" s="61"/>
      <c r="L104" s="59"/>
      <c r="M104" s="61">
        <v>351</v>
      </c>
      <c r="N104" s="61"/>
      <c r="O104" s="59"/>
      <c r="P104" s="61"/>
      <c r="Q104" s="59"/>
      <c r="R104" s="61"/>
      <c r="S104" s="61"/>
      <c r="T104" s="58">
        <f>C104+D104</f>
        <v>972</v>
      </c>
      <c r="U104" s="58">
        <f>'L02'!C638</f>
        <v>972</v>
      </c>
      <c r="V104" s="58">
        <f>T104-U104</f>
        <v>0</v>
      </c>
      <c r="W104" s="59"/>
    </row>
    <row customHeight="1" ht="17.25">
      <c r="A105" s="118">
        <v>20816</v>
      </c>
      <c r="B105" s="118" t="s">
        <v>1308</v>
      </c>
      <c r="C105" s="61">
        <v>31</v>
      </c>
      <c r="D105" s="58">
        <f>SUM(E105:S105)</f>
        <v>11</v>
      </c>
      <c r="E105" s="61"/>
      <c r="F105" s="61"/>
      <c r="G105" s="61"/>
      <c r="H105" s="68"/>
      <c r="I105" s="59"/>
      <c r="J105" s="61"/>
      <c r="K105" s="61"/>
      <c r="L105" s="59"/>
      <c r="M105" s="61">
        <v>11</v>
      </c>
      <c r="N105" s="61"/>
      <c r="O105" s="59"/>
      <c r="P105" s="61"/>
      <c r="Q105" s="59"/>
      <c r="R105" s="61"/>
      <c r="S105" s="61"/>
      <c r="T105" s="58">
        <f>C105+D105</f>
        <v>42</v>
      </c>
      <c r="U105" s="58">
        <f>'L02'!C647</f>
        <v>42</v>
      </c>
      <c r="V105" s="58">
        <f>T105-U105</f>
        <v>0</v>
      </c>
      <c r="W105" s="59"/>
    </row>
    <row customHeight="1" ht="17.25">
      <c r="A106" s="118">
        <v>20819</v>
      </c>
      <c r="B106" s="118" t="s">
        <v>1310</v>
      </c>
      <c r="C106" s="61"/>
      <c r="D106" s="58">
        <f>SUM(E106:S106)</f>
        <v>3074</v>
      </c>
      <c r="E106" s="61"/>
      <c r="F106" s="61">
        <v>2175</v>
      </c>
      <c r="G106" s="61">
        <v>346</v>
      </c>
      <c r="H106" s="68"/>
      <c r="I106" s="59"/>
      <c r="J106" s="61"/>
      <c r="K106" s="61"/>
      <c r="L106" s="59"/>
      <c r="M106" s="61">
        <v>553</v>
      </c>
      <c r="N106" s="61"/>
      <c r="O106" s="59"/>
      <c r="P106" s="61"/>
      <c r="Q106" s="59"/>
      <c r="R106" s="61"/>
      <c r="S106" s="61"/>
      <c r="T106" s="58">
        <f>C106+D106</f>
        <v>3074</v>
      </c>
      <c r="U106" s="58">
        <f>'L02'!C653</f>
        <v>3074</v>
      </c>
      <c r="V106" s="58">
        <f>T106-U106</f>
        <v>0</v>
      </c>
      <c r="W106" s="59"/>
    </row>
    <row customHeight="1" ht="17.25">
      <c r="A107" s="118">
        <v>20820</v>
      </c>
      <c r="B107" s="118" t="s">
        <v>1313</v>
      </c>
      <c r="C107" s="61"/>
      <c r="D107" s="58">
        <f>SUM(E107:S107)</f>
        <v>0</v>
      </c>
      <c r="E107" s="61"/>
      <c r="F107" s="61"/>
      <c r="G107" s="61"/>
      <c r="H107" s="68"/>
      <c r="I107" s="59"/>
      <c r="J107" s="61"/>
      <c r="K107" s="61"/>
      <c r="L107" s="59"/>
      <c r="M107" s="61"/>
      <c r="N107" s="61"/>
      <c r="O107" s="59"/>
      <c r="P107" s="61"/>
      <c r="Q107" s="59"/>
      <c r="R107" s="61"/>
      <c r="S107" s="61"/>
      <c r="T107" s="58">
        <f>C107+D107</f>
        <v>0</v>
      </c>
      <c r="U107" s="58">
        <f>'L02'!C656</f>
        <v>0</v>
      </c>
      <c r="V107" s="58">
        <f>T107-U107</f>
        <v>0</v>
      </c>
      <c r="W107" s="59"/>
    </row>
    <row customHeight="1" ht="17.25">
      <c r="A108" s="118">
        <v>20821</v>
      </c>
      <c r="B108" s="118" t="s">
        <v>1316</v>
      </c>
      <c r="C108" s="61"/>
      <c r="D108" s="58">
        <f>SUM(E108:S108)</f>
        <v>101</v>
      </c>
      <c r="E108" s="61"/>
      <c r="F108" s="61"/>
      <c r="G108" s="61"/>
      <c r="H108" s="68"/>
      <c r="I108" s="59"/>
      <c r="J108" s="61"/>
      <c r="K108" s="61"/>
      <c r="L108" s="59"/>
      <c r="M108" s="61">
        <v>101</v>
      </c>
      <c r="N108" s="61"/>
      <c r="O108" s="59"/>
      <c r="P108" s="61"/>
      <c r="Q108" s="59"/>
      <c r="R108" s="61"/>
      <c r="S108" s="61"/>
      <c r="T108" s="58">
        <f>C108+D108</f>
        <v>101</v>
      </c>
      <c r="U108" s="58">
        <f>'L02'!C659</f>
        <v>101</v>
      </c>
      <c r="V108" s="58">
        <f>T108-U108</f>
        <v>0</v>
      </c>
      <c r="W108" s="59"/>
    </row>
    <row customHeight="1" ht="17.25">
      <c r="A109" s="118">
        <v>20824</v>
      </c>
      <c r="B109" s="118" t="s">
        <v>1319</v>
      </c>
      <c r="C109" s="61"/>
      <c r="D109" s="58">
        <f>SUM(E109:S109)</f>
        <v>0</v>
      </c>
      <c r="E109" s="61"/>
      <c r="F109" s="61"/>
      <c r="G109" s="61"/>
      <c r="H109" s="68"/>
      <c r="I109" s="59"/>
      <c r="J109" s="61"/>
      <c r="K109" s="61"/>
      <c r="L109" s="59"/>
      <c r="M109" s="61"/>
      <c r="N109" s="61"/>
      <c r="O109" s="59"/>
      <c r="P109" s="61"/>
      <c r="Q109" s="59"/>
      <c r="R109" s="61"/>
      <c r="S109" s="61"/>
      <c r="T109" s="58">
        <f>C109+D109</f>
        <v>0</v>
      </c>
      <c r="U109" s="58">
        <f>'L02'!C662</f>
        <v>0</v>
      </c>
      <c r="V109" s="58">
        <f>T109-U109</f>
        <v>0</v>
      </c>
      <c r="W109" s="59"/>
    </row>
    <row customHeight="1" ht="17.25">
      <c r="A110" s="118">
        <v>20825</v>
      </c>
      <c r="B110" s="118" t="s">
        <v>1322</v>
      </c>
      <c r="C110" s="61"/>
      <c r="D110" s="58">
        <f>SUM(E110:S110)</f>
        <v>307</v>
      </c>
      <c r="E110" s="61"/>
      <c r="F110" s="61">
        <v>326</v>
      </c>
      <c r="G110" s="61"/>
      <c r="H110" s="68"/>
      <c r="I110" s="59"/>
      <c r="J110" s="61"/>
      <c r="K110" s="61"/>
      <c r="L110" s="59"/>
      <c r="M110" s="61">
        <v>-19</v>
      </c>
      <c r="N110" s="61"/>
      <c r="O110" s="59"/>
      <c r="P110" s="61"/>
      <c r="Q110" s="59"/>
      <c r="R110" s="61"/>
      <c r="S110" s="61"/>
      <c r="T110" s="58">
        <f>C110+D110</f>
        <v>307</v>
      </c>
      <c r="U110" s="58">
        <f>'L02'!C665</f>
        <v>307</v>
      </c>
      <c r="V110" s="58">
        <f>T110-U110</f>
        <v>0</v>
      </c>
      <c r="W110" s="59"/>
    </row>
    <row customHeight="1" ht="17.25">
      <c r="A111" s="118">
        <v>20826</v>
      </c>
      <c r="B111" s="118" t="s">
        <v>1325</v>
      </c>
      <c r="C111" s="61"/>
      <c r="D111" s="58">
        <f>SUM(E111:S111)</f>
        <v>2463</v>
      </c>
      <c r="E111" s="61"/>
      <c r="F111" s="61"/>
      <c r="G111" s="61">
        <v>668</v>
      </c>
      <c r="H111" s="68"/>
      <c r="I111" s="59"/>
      <c r="J111" s="61"/>
      <c r="K111" s="61"/>
      <c r="L111" s="59"/>
      <c r="M111" s="61">
        <v>1795</v>
      </c>
      <c r="N111" s="61"/>
      <c r="O111" s="59"/>
      <c r="P111" s="61"/>
      <c r="Q111" s="59"/>
      <c r="R111" s="61"/>
      <c r="S111" s="61"/>
      <c r="T111" s="58">
        <f>C111+D111</f>
        <v>2463</v>
      </c>
      <c r="U111" s="58">
        <f>'L02'!C668</f>
        <v>2463</v>
      </c>
      <c r="V111" s="58">
        <f>T111-U111</f>
        <v>0</v>
      </c>
      <c r="W111" s="59"/>
    </row>
    <row customHeight="1" ht="17.25">
      <c r="A112" s="118">
        <v>20827</v>
      </c>
      <c r="B112" s="118" t="s">
        <v>1329</v>
      </c>
      <c r="C112" s="61"/>
      <c r="D112" s="58">
        <f>SUM(E112:S112)</f>
        <v>0</v>
      </c>
      <c r="E112" s="61"/>
      <c r="F112" s="61"/>
      <c r="G112" s="61"/>
      <c r="H112" s="68"/>
      <c r="I112" s="59"/>
      <c r="J112" s="61"/>
      <c r="K112" s="61"/>
      <c r="L112" s="59"/>
      <c r="M112" s="61"/>
      <c r="N112" s="61"/>
      <c r="O112" s="59"/>
      <c r="P112" s="61"/>
      <c r="Q112" s="59"/>
      <c r="R112" s="61"/>
      <c r="S112" s="61"/>
      <c r="T112" s="58">
        <f>C112+D112</f>
        <v>0</v>
      </c>
      <c r="U112" s="58">
        <f>'L02'!C672</f>
        <v>0</v>
      </c>
      <c r="V112" s="58">
        <f>T112-U112</f>
        <v>0</v>
      </c>
      <c r="W112" s="59"/>
    </row>
    <row customHeight="1" ht="17.25">
      <c r="A113" s="118">
        <v>20828</v>
      </c>
      <c r="B113" s="118" t="s">
        <v>1333</v>
      </c>
      <c r="C113" s="61">
        <v>255</v>
      </c>
      <c r="D113" s="58">
        <f>SUM(E113:S113)</f>
        <v>-30</v>
      </c>
      <c r="E113" s="61"/>
      <c r="F113" s="61"/>
      <c r="G113" s="61"/>
      <c r="H113" s="68"/>
      <c r="I113" s="59"/>
      <c r="J113" s="61"/>
      <c r="K113" s="61"/>
      <c r="L113" s="59"/>
      <c r="M113" s="61">
        <v>-30</v>
      </c>
      <c r="N113" s="61"/>
      <c r="O113" s="59"/>
      <c r="P113" s="61"/>
      <c r="Q113" s="59"/>
      <c r="R113" s="61"/>
      <c r="S113" s="61"/>
      <c r="T113" s="58">
        <f>C113+D113</f>
        <v>225</v>
      </c>
      <c r="U113" s="58">
        <f>'L02'!C676</f>
        <v>225</v>
      </c>
      <c r="V113" s="58">
        <f>T113-U113</f>
        <v>0</v>
      </c>
      <c r="W113" s="59"/>
    </row>
    <row customHeight="1" ht="17.25">
      <c r="A114" s="118">
        <v>20830</v>
      </c>
      <c r="B114" s="118" t="s">
        <v>1337</v>
      </c>
      <c r="C114" s="61"/>
      <c r="D114" s="58">
        <f>SUM(E114:S114)</f>
        <v>0</v>
      </c>
      <c r="E114" s="61"/>
      <c r="F114" s="61"/>
      <c r="G114" s="61"/>
      <c r="H114" s="68"/>
      <c r="I114" s="59"/>
      <c r="J114" s="61"/>
      <c r="K114" s="61"/>
      <c r="L114" s="59"/>
      <c r="M114" s="61"/>
      <c r="N114" s="61"/>
      <c r="O114" s="59"/>
      <c r="P114" s="61"/>
      <c r="Q114" s="59"/>
      <c r="R114" s="61"/>
      <c r="S114" s="61"/>
      <c r="T114" s="58">
        <f>C114+D114</f>
        <v>0</v>
      </c>
      <c r="U114" s="58">
        <f>'L02'!C685</f>
        <v>0</v>
      </c>
      <c r="V114" s="58">
        <f>T114-U114</f>
        <v>0</v>
      </c>
      <c r="W114" s="59"/>
    </row>
    <row customHeight="1" ht="17.25">
      <c r="A115" s="118">
        <v>20899</v>
      </c>
      <c r="B115" s="118" t="s">
        <v>2191</v>
      </c>
      <c r="C115" s="61"/>
      <c r="D115" s="58">
        <f>SUM(E115:S115)</f>
        <v>32</v>
      </c>
      <c r="E115" s="61"/>
      <c r="F115" s="61">
        <v>25</v>
      </c>
      <c r="G115" s="61"/>
      <c r="H115" s="68"/>
      <c r="I115" s="59"/>
      <c r="J115" s="61"/>
      <c r="K115" s="61"/>
      <c r="L115" s="59"/>
      <c r="M115" s="61">
        <v>7</v>
      </c>
      <c r="N115" s="61"/>
      <c r="O115" s="59"/>
      <c r="P115" s="61"/>
      <c r="Q115" s="59"/>
      <c r="R115" s="61"/>
      <c r="S115" s="61"/>
      <c r="T115" s="58">
        <f>C115+D115</f>
        <v>32</v>
      </c>
      <c r="U115" s="58">
        <f>'L02'!C688</f>
        <v>32</v>
      </c>
      <c r="V115" s="58">
        <f>T115-U115</f>
        <v>0</v>
      </c>
      <c r="W115" s="59"/>
    </row>
    <row customHeight="1" ht="17.25">
      <c r="A116" s="118">
        <v>210</v>
      </c>
      <c r="B116" s="119" t="s">
        <v>1342</v>
      </c>
      <c r="C116" s="58">
        <f>SUM(C117:C130)</f>
        <v>6602</v>
      </c>
      <c r="D116" s="58">
        <f>SUM(D117:D130)</f>
        <v>7622</v>
      </c>
      <c r="E116" s="58">
        <f>SUM(E117:E130)</f>
        <v>0</v>
      </c>
      <c r="F116" s="58">
        <f>SUM(F117:F130)</f>
        <v>3738</v>
      </c>
      <c r="G116" s="58">
        <f>SUM(G117:G130)</f>
        <v>469</v>
      </c>
      <c r="H116" s="58">
        <f>SUM(H117:H130)</f>
        <v>0</v>
      </c>
      <c r="I116" s="58">
        <f>SUM(I117:I130)</f>
        <v>0</v>
      </c>
      <c r="J116" s="58">
        <f>SUM(J117:J130)</f>
        <v>0</v>
      </c>
      <c r="K116" s="58">
        <f>SUM(K117:K130)</f>
        <v>0</v>
      </c>
      <c r="L116" s="58">
        <f>SUM(L117:L130)</f>
        <v>0</v>
      </c>
      <c r="M116" s="58">
        <f>SUM(M117:M130)</f>
        <v>3415</v>
      </c>
      <c r="N116" s="58">
        <f>SUM(N117:N130)</f>
        <v>0</v>
      </c>
      <c r="O116" s="58">
        <f>SUM(O117:O130)</f>
        <v>0</v>
      </c>
      <c r="P116" s="58">
        <f>SUM(P117:P130)</f>
        <v>0</v>
      </c>
      <c r="Q116" s="58">
        <f>SUM(Q117:Q130)</f>
        <v>0</v>
      </c>
      <c r="R116" s="58">
        <f>SUM(R117:R130)</f>
        <v>0</v>
      </c>
      <c r="S116" s="58">
        <f>SUM(S117:S130)</f>
        <v>0</v>
      </c>
      <c r="T116" s="58">
        <f>SUM(T117:T130)</f>
        <v>14224</v>
      </c>
      <c r="U116" s="58">
        <f>SUM(U117:U130)</f>
        <v>14224</v>
      </c>
      <c r="V116" s="58">
        <f>SUM(V117:V130)</f>
        <v>0</v>
      </c>
      <c r="W116" s="58">
        <f>SUM(W117:W130)</f>
        <v>0</v>
      </c>
    </row>
    <row customHeight="1" ht="17.25">
      <c r="A117" s="118">
        <v>21001</v>
      </c>
      <c r="B117" s="118" t="s">
        <v>1343</v>
      </c>
      <c r="C117" s="61">
        <v>2541</v>
      </c>
      <c r="D117" s="58">
        <f>SUM(E117:S117)</f>
        <v>-1429</v>
      </c>
      <c r="E117" s="61"/>
      <c r="F117" s="61"/>
      <c r="G117" s="61"/>
      <c r="H117" s="68"/>
      <c r="I117" s="59"/>
      <c r="J117" s="61"/>
      <c r="K117" s="61"/>
      <c r="L117" s="59"/>
      <c r="M117" s="61">
        <v>-1429</v>
      </c>
      <c r="N117" s="61"/>
      <c r="O117" s="59"/>
      <c r="P117" s="61"/>
      <c r="Q117" s="59"/>
      <c r="R117" s="61"/>
      <c r="S117" s="61"/>
      <c r="T117" s="58">
        <f>C117+D117</f>
        <v>1112</v>
      </c>
      <c r="U117" s="58">
        <f>'L02'!C691</f>
        <v>1112</v>
      </c>
      <c r="V117" s="58">
        <f>T117-U117</f>
        <v>0</v>
      </c>
      <c r="W117" s="59"/>
    </row>
    <row customHeight="1" ht="17.25">
      <c r="A118" s="118">
        <v>21002</v>
      </c>
      <c r="B118" s="118" t="s">
        <v>1345</v>
      </c>
      <c r="C118" s="61"/>
      <c r="D118" s="58">
        <f>SUM(E118:S118)</f>
        <v>3486</v>
      </c>
      <c r="E118" s="61"/>
      <c r="F118" s="61">
        <v>105</v>
      </c>
      <c r="G118" s="61"/>
      <c r="H118" s="68"/>
      <c r="I118" s="59"/>
      <c r="J118" s="61"/>
      <c r="K118" s="61"/>
      <c r="L118" s="59"/>
      <c r="M118" s="61">
        <v>3381</v>
      </c>
      <c r="N118" s="61"/>
      <c r="O118" s="59"/>
      <c r="P118" s="61"/>
      <c r="Q118" s="59"/>
      <c r="R118" s="61"/>
      <c r="S118" s="61"/>
      <c r="T118" s="58">
        <f>C118+D118</f>
        <v>3486</v>
      </c>
      <c r="U118" s="58">
        <f>'L02'!C696</f>
        <v>3486</v>
      </c>
      <c r="V118" s="58">
        <f>T118-U118</f>
        <v>0</v>
      </c>
      <c r="W118" s="59"/>
    </row>
    <row customHeight="1" ht="17.25">
      <c r="A119" s="118">
        <v>21003</v>
      </c>
      <c r="B119" s="118" t="s">
        <v>1360</v>
      </c>
      <c r="C119" s="61"/>
      <c r="D119" s="58">
        <f>SUM(E119:S119)</f>
        <v>482</v>
      </c>
      <c r="E119" s="61"/>
      <c r="F119" s="61">
        <v>66</v>
      </c>
      <c r="G119" s="61"/>
      <c r="H119" s="68"/>
      <c r="I119" s="59"/>
      <c r="J119" s="61"/>
      <c r="K119" s="61"/>
      <c r="L119" s="59"/>
      <c r="M119" s="61">
        <v>416</v>
      </c>
      <c r="N119" s="61"/>
      <c r="O119" s="59"/>
      <c r="P119" s="61"/>
      <c r="Q119" s="59"/>
      <c r="R119" s="61"/>
      <c r="S119" s="61"/>
      <c r="T119" s="58">
        <f>C119+D119</f>
        <v>482</v>
      </c>
      <c r="U119" s="58">
        <f>'L02'!C711</f>
        <v>482</v>
      </c>
      <c r="V119" s="58">
        <f>T119-U119</f>
        <v>0</v>
      </c>
      <c r="W119" s="59"/>
    </row>
    <row customHeight="1" ht="17.25">
      <c r="A120" s="118">
        <v>21004</v>
      </c>
      <c r="B120" s="118" t="s">
        <v>1364</v>
      </c>
      <c r="C120" s="61">
        <v>13</v>
      </c>
      <c r="D120" s="58">
        <f>SUM(E120:S120)</f>
        <v>1242</v>
      </c>
      <c r="E120" s="61"/>
      <c r="F120" s="61">
        <v>2460</v>
      </c>
      <c r="G120" s="61">
        <v>99</v>
      </c>
      <c r="H120" s="68"/>
      <c r="I120" s="59"/>
      <c r="J120" s="61"/>
      <c r="K120" s="61"/>
      <c r="L120" s="59"/>
      <c r="M120" s="61">
        <v>-1317</v>
      </c>
      <c r="N120" s="61"/>
      <c r="O120" s="59"/>
      <c r="P120" s="61"/>
      <c r="Q120" s="59"/>
      <c r="R120" s="61"/>
      <c r="S120" s="61"/>
      <c r="T120" s="58">
        <f>C120+D120</f>
        <v>1255</v>
      </c>
      <c r="U120" s="58">
        <f>'L02'!C715</f>
        <v>1255</v>
      </c>
      <c r="V120" s="58">
        <f>T120-U120</f>
        <v>0</v>
      </c>
      <c r="W120" s="59"/>
    </row>
    <row customHeight="1" ht="17.25">
      <c r="A121" s="118">
        <v>21007</v>
      </c>
      <c r="B121" s="118" t="s">
        <v>1376</v>
      </c>
      <c r="C121" s="61">
        <v>116</v>
      </c>
      <c r="D121" s="58">
        <f>SUM(E121:S121)</f>
        <v>631</v>
      </c>
      <c r="E121" s="61"/>
      <c r="F121" s="61">
        <v>826</v>
      </c>
      <c r="G121" s="61">
        <v>366</v>
      </c>
      <c r="H121" s="68"/>
      <c r="I121" s="59"/>
      <c r="J121" s="61"/>
      <c r="K121" s="61"/>
      <c r="L121" s="59"/>
      <c r="M121" s="61">
        <v>-561</v>
      </c>
      <c r="N121" s="61"/>
      <c r="O121" s="59"/>
      <c r="P121" s="61"/>
      <c r="Q121" s="59"/>
      <c r="R121" s="61"/>
      <c r="S121" s="61"/>
      <c r="T121" s="58">
        <f>C121+D121</f>
        <v>747</v>
      </c>
      <c r="U121" s="58">
        <f>'L02'!C727</f>
        <v>747</v>
      </c>
      <c r="V121" s="58">
        <f>T121-U121</f>
        <v>0</v>
      </c>
      <c r="W121" s="59"/>
    </row>
    <row customHeight="1" ht="17.25">
      <c r="A122" s="118">
        <v>21011</v>
      </c>
      <c r="B122" s="118" t="s">
        <v>1380</v>
      </c>
      <c r="C122" s="61">
        <v>3645</v>
      </c>
      <c r="D122" s="58">
        <f>SUM(E122:S122)</f>
        <v>474</v>
      </c>
      <c r="E122" s="61"/>
      <c r="F122" s="61"/>
      <c r="G122" s="61"/>
      <c r="H122" s="68"/>
      <c r="I122" s="59"/>
      <c r="J122" s="61"/>
      <c r="K122" s="61"/>
      <c r="L122" s="59"/>
      <c r="M122" s="61">
        <v>474</v>
      </c>
      <c r="N122" s="61"/>
      <c r="O122" s="59"/>
      <c r="P122" s="61"/>
      <c r="Q122" s="59"/>
      <c r="R122" s="61"/>
      <c r="S122" s="61"/>
      <c r="T122" s="58">
        <f>C122+D122</f>
        <v>4119</v>
      </c>
      <c r="U122" s="58">
        <f>'L02'!C731</f>
        <v>4119</v>
      </c>
      <c r="V122" s="58">
        <f>T122-U122</f>
        <v>0</v>
      </c>
      <c r="W122" s="59"/>
    </row>
    <row customHeight="1" ht="17.25">
      <c r="A123" s="118">
        <v>21012</v>
      </c>
      <c r="B123" s="118" t="s">
        <v>1385</v>
      </c>
      <c r="C123" s="61"/>
      <c r="D123" s="58">
        <f>SUM(E123:S123)</f>
        <v>1926</v>
      </c>
      <c r="E123" s="61"/>
      <c r="F123" s="61"/>
      <c r="G123" s="61"/>
      <c r="H123" s="68"/>
      <c r="I123" s="59"/>
      <c r="J123" s="61"/>
      <c r="K123" s="61"/>
      <c r="L123" s="59"/>
      <c r="M123" s="61">
        <v>1926</v>
      </c>
      <c r="N123" s="61"/>
      <c r="O123" s="59"/>
      <c r="P123" s="61"/>
      <c r="Q123" s="59"/>
      <c r="R123" s="61"/>
      <c r="S123" s="61"/>
      <c r="T123" s="58">
        <f>C123+D123</f>
        <v>1926</v>
      </c>
      <c r="U123" s="58">
        <f>'L02'!C736</f>
        <v>1926</v>
      </c>
      <c r="V123" s="58">
        <f>T123-U123</f>
        <v>0</v>
      </c>
      <c r="W123" s="59"/>
    </row>
    <row customHeight="1" ht="17.25">
      <c r="A124" s="118">
        <v>21013</v>
      </c>
      <c r="B124" s="118" t="s">
        <v>1389</v>
      </c>
      <c r="C124" s="61"/>
      <c r="D124" s="58">
        <f>SUM(E124:S124)</f>
        <v>664</v>
      </c>
      <c r="E124" s="61"/>
      <c r="F124" s="61">
        <v>104</v>
      </c>
      <c r="G124" s="61"/>
      <c r="H124" s="68"/>
      <c r="I124" s="59"/>
      <c r="J124" s="61"/>
      <c r="K124" s="61"/>
      <c r="L124" s="59"/>
      <c r="M124" s="61">
        <v>560</v>
      </c>
      <c r="N124" s="61"/>
      <c r="O124" s="59"/>
      <c r="P124" s="61"/>
      <c r="Q124" s="59"/>
      <c r="R124" s="61"/>
      <c r="S124" s="61"/>
      <c r="T124" s="58">
        <f>C124+D124</f>
        <v>664</v>
      </c>
      <c r="U124" s="58">
        <f>'L02'!C740</f>
        <v>664</v>
      </c>
      <c r="V124" s="58">
        <f>T124-U124</f>
        <v>0</v>
      </c>
      <c r="W124" s="59"/>
    </row>
    <row customHeight="1" ht="17.25">
      <c r="A125" s="118">
        <v>21014</v>
      </c>
      <c r="B125" s="118" t="s">
        <v>1393</v>
      </c>
      <c r="C125" s="61"/>
      <c r="D125" s="58">
        <f>SUM(E125:S125)</f>
        <v>98</v>
      </c>
      <c r="E125" s="61"/>
      <c r="F125" s="61">
        <v>54</v>
      </c>
      <c r="G125" s="61"/>
      <c r="H125" s="68"/>
      <c r="I125" s="59"/>
      <c r="J125" s="61"/>
      <c r="K125" s="61"/>
      <c r="L125" s="59"/>
      <c r="M125" s="61">
        <v>44</v>
      </c>
      <c r="N125" s="61"/>
      <c r="O125" s="59"/>
      <c r="P125" s="61"/>
      <c r="Q125" s="59"/>
      <c r="R125" s="61"/>
      <c r="S125" s="61"/>
      <c r="T125" s="58">
        <f>C125+D125</f>
        <v>98</v>
      </c>
      <c r="U125" s="58">
        <f>'L02'!C744</f>
        <v>98</v>
      </c>
      <c r="V125" s="58">
        <f>T125-U125</f>
        <v>0</v>
      </c>
      <c r="W125" s="59"/>
    </row>
    <row customHeight="1" ht="17.25">
      <c r="A126" s="118">
        <v>21015</v>
      </c>
      <c r="B126" s="118" t="s">
        <v>1396</v>
      </c>
      <c r="C126" s="61">
        <v>277</v>
      </c>
      <c r="D126" s="58">
        <f>SUM(E126:S126)</f>
        <v>51</v>
      </c>
      <c r="E126" s="61"/>
      <c r="F126" s="61">
        <v>4</v>
      </c>
      <c r="G126" s="61"/>
      <c r="H126" s="68"/>
      <c r="I126" s="59"/>
      <c r="J126" s="61"/>
      <c r="K126" s="61"/>
      <c r="L126" s="59"/>
      <c r="M126" s="61">
        <v>47</v>
      </c>
      <c r="N126" s="61"/>
      <c r="O126" s="59"/>
      <c r="P126" s="61"/>
      <c r="Q126" s="59"/>
      <c r="R126" s="61"/>
      <c r="S126" s="61"/>
      <c r="T126" s="58">
        <f>C126+D126</f>
        <v>328</v>
      </c>
      <c r="U126" s="58">
        <f>'L02'!C747</f>
        <v>328</v>
      </c>
      <c r="V126" s="58">
        <f>T126-U126</f>
        <v>0</v>
      </c>
      <c r="W126" s="59"/>
    </row>
    <row customHeight="1" ht="17.25">
      <c r="A127" s="118">
        <v>21016</v>
      </c>
      <c r="B127" s="118" t="s">
        <v>2192</v>
      </c>
      <c r="C127" s="61"/>
      <c r="D127" s="58">
        <f>SUM(E127:S127)</f>
        <v>0</v>
      </c>
      <c r="E127" s="61"/>
      <c r="F127" s="61"/>
      <c r="G127" s="61"/>
      <c r="H127" s="68"/>
      <c r="I127" s="59"/>
      <c r="J127" s="61"/>
      <c r="K127" s="61"/>
      <c r="L127" s="59"/>
      <c r="M127" s="61"/>
      <c r="N127" s="61"/>
      <c r="O127" s="59"/>
      <c r="P127" s="61"/>
      <c r="Q127" s="59"/>
      <c r="R127" s="61"/>
      <c r="S127" s="61"/>
      <c r="T127" s="58">
        <f>C127+D127</f>
        <v>0</v>
      </c>
      <c r="U127" s="58">
        <f>'L02'!C756</f>
        <v>0</v>
      </c>
      <c r="V127" s="58">
        <f>T127-U127</f>
        <v>0</v>
      </c>
      <c r="W127" s="59"/>
    </row>
    <row customHeight="1" ht="17.25">
      <c r="A128" s="118">
        <v>21017</v>
      </c>
      <c r="B128" s="118" t="s">
        <v>1402</v>
      </c>
      <c r="C128" s="61"/>
      <c r="D128" s="58">
        <f>SUM(E128:S128)</f>
        <v>0</v>
      </c>
      <c r="E128" s="61"/>
      <c r="F128" s="61"/>
      <c r="G128" s="61"/>
      <c r="H128" s="68"/>
      <c r="I128" s="59"/>
      <c r="J128" s="61"/>
      <c r="K128" s="61"/>
      <c r="L128" s="59"/>
      <c r="M128" s="61"/>
      <c r="N128" s="61"/>
      <c r="O128" s="59"/>
      <c r="P128" s="61"/>
      <c r="Q128" s="59"/>
      <c r="R128" s="61"/>
      <c r="S128" s="61"/>
      <c r="T128" s="58">
        <f>C128+D128</f>
        <v>0</v>
      </c>
      <c r="U128" s="58">
        <f>'L02'!C758</f>
        <v>0</v>
      </c>
      <c r="V128" s="58">
        <f>T128-U128</f>
        <v>0</v>
      </c>
      <c r="W128" s="59"/>
    </row>
    <row customHeight="1" ht="17.25">
      <c r="A129" s="118">
        <v>21018</v>
      </c>
      <c r="B129" s="118" t="s">
        <v>1405</v>
      </c>
      <c r="C129" s="61"/>
      <c r="D129" s="58">
        <f>SUM(E129:S129)</f>
        <v>0</v>
      </c>
      <c r="E129" s="61"/>
      <c r="F129" s="61"/>
      <c r="G129" s="61"/>
      <c r="H129" s="68"/>
      <c r="I129" s="59"/>
      <c r="J129" s="61"/>
      <c r="K129" s="61"/>
      <c r="L129" s="59"/>
      <c r="M129" s="61"/>
      <c r="N129" s="61"/>
      <c r="O129" s="59"/>
      <c r="P129" s="61"/>
      <c r="Q129" s="59"/>
      <c r="R129" s="61"/>
      <c r="S129" s="61"/>
      <c r="T129" s="58">
        <f>C129+D129</f>
        <v>0</v>
      </c>
      <c r="U129" s="58">
        <f>'L02'!C764</f>
        <v>0</v>
      </c>
      <c r="V129" s="58">
        <f>T129-U129</f>
        <v>0</v>
      </c>
      <c r="W129" s="59"/>
    </row>
    <row customHeight="1" ht="17.25">
      <c r="A130" s="118">
        <v>21099</v>
      </c>
      <c r="B130" s="118" t="s">
        <v>2193</v>
      </c>
      <c r="C130" s="61">
        <v>10</v>
      </c>
      <c r="D130" s="58">
        <f>SUM(E130:S130)</f>
        <v>-3</v>
      </c>
      <c r="E130" s="61"/>
      <c r="F130" s="61">
        <v>119</v>
      </c>
      <c r="G130" s="61">
        <v>4</v>
      </c>
      <c r="H130" s="68"/>
      <c r="I130" s="59"/>
      <c r="J130" s="61"/>
      <c r="K130" s="61"/>
      <c r="L130" s="59"/>
      <c r="M130" s="61">
        <v>-126</v>
      </c>
      <c r="N130" s="61"/>
      <c r="O130" s="59"/>
      <c r="P130" s="61"/>
      <c r="Q130" s="59"/>
      <c r="R130" s="61"/>
      <c r="S130" s="61"/>
      <c r="T130" s="58">
        <f>C130+D130</f>
        <v>7</v>
      </c>
      <c r="U130" s="58">
        <f>'L02'!C769</f>
        <v>7</v>
      </c>
      <c r="V130" s="58">
        <f>T130-U130</f>
        <v>0</v>
      </c>
      <c r="W130" s="59"/>
    </row>
    <row customHeight="1" ht="17.25">
      <c r="A131" s="118">
        <v>211</v>
      </c>
      <c r="B131" s="119" t="s">
        <v>1409</v>
      </c>
      <c r="C131" s="58">
        <f>SUM(C132:C145)</f>
        <v>0</v>
      </c>
      <c r="D131" s="58">
        <f>SUM(D132:D145)</f>
        <v>3092</v>
      </c>
      <c r="E131" s="58">
        <f>SUM(E132:E145)</f>
        <v>0</v>
      </c>
      <c r="F131" s="58">
        <f>SUM(F132:F145)</f>
        <v>147</v>
      </c>
      <c r="G131" s="58">
        <f>SUM(G132:G145)</f>
        <v>3092</v>
      </c>
      <c r="H131" s="58">
        <f>SUM(H132:H145)</f>
        <v>0</v>
      </c>
      <c r="I131" s="58">
        <f>SUM(I132:I145)</f>
        <v>0</v>
      </c>
      <c r="J131" s="58">
        <f>SUM(J132:J145)</f>
        <v>0</v>
      </c>
      <c r="K131" s="58">
        <f>SUM(K132:K145)</f>
        <v>0</v>
      </c>
      <c r="L131" s="58">
        <f>SUM(L132:L145)</f>
        <v>0</v>
      </c>
      <c r="M131" s="58">
        <f>SUM(M132:M145)</f>
        <v>-147</v>
      </c>
      <c r="N131" s="58">
        <f>SUM(N132:N145)</f>
        <v>0</v>
      </c>
      <c r="O131" s="58">
        <f>SUM(O132:O145)</f>
        <v>0</v>
      </c>
      <c r="P131" s="58">
        <f>SUM(P132:P145)</f>
        <v>0</v>
      </c>
      <c r="Q131" s="58">
        <f>SUM(Q132:Q145)</f>
        <v>0</v>
      </c>
      <c r="R131" s="58">
        <f>SUM(R132:R145)</f>
        <v>0</v>
      </c>
      <c r="S131" s="58">
        <f>SUM(S132:S145)</f>
        <v>0</v>
      </c>
      <c r="T131" s="58">
        <f>SUM(T132:T145)</f>
        <v>3092</v>
      </c>
      <c r="U131" s="58">
        <f>SUM(U132:U145)</f>
        <v>2845</v>
      </c>
      <c r="V131" s="58">
        <f>SUM(V132:V145)</f>
        <v>247</v>
      </c>
      <c r="W131" s="58">
        <f>SUM(W132:W145)</f>
        <v>247</v>
      </c>
    </row>
    <row customHeight="1" ht="17.25">
      <c r="A132" s="118">
        <v>21101</v>
      </c>
      <c r="B132" s="118" t="s">
        <v>1410</v>
      </c>
      <c r="C132" s="61"/>
      <c r="D132" s="58">
        <f>SUM(E132:S132)</f>
        <v>14</v>
      </c>
      <c r="E132" s="61"/>
      <c r="F132" s="61"/>
      <c r="G132" s="61"/>
      <c r="H132" s="68"/>
      <c r="I132" s="59"/>
      <c r="J132" s="61"/>
      <c r="K132" s="61"/>
      <c r="L132" s="59"/>
      <c r="M132" s="61">
        <v>14</v>
      </c>
      <c r="N132" s="61"/>
      <c r="O132" s="59"/>
      <c r="P132" s="61"/>
      <c r="Q132" s="59"/>
      <c r="R132" s="61"/>
      <c r="S132" s="61"/>
      <c r="T132" s="58">
        <f>C132+D132</f>
        <v>14</v>
      </c>
      <c r="U132" s="58">
        <f>'L02'!C772</f>
        <v>14</v>
      </c>
      <c r="V132" s="58">
        <f>T132-U132</f>
        <v>0</v>
      </c>
      <c r="W132" s="59"/>
    </row>
    <row customHeight="1" ht="17.25">
      <c r="A133" s="118">
        <v>21102</v>
      </c>
      <c r="B133" s="118" t="s">
        <v>1417</v>
      </c>
      <c r="C133" s="61"/>
      <c r="D133" s="58">
        <f>SUM(E133:S133)</f>
        <v>0</v>
      </c>
      <c r="E133" s="61"/>
      <c r="F133" s="61"/>
      <c r="G133" s="61"/>
      <c r="H133" s="68"/>
      <c r="I133" s="59"/>
      <c r="J133" s="61"/>
      <c r="K133" s="61"/>
      <c r="L133" s="59"/>
      <c r="M133" s="61"/>
      <c r="N133" s="61"/>
      <c r="O133" s="59"/>
      <c r="P133" s="61"/>
      <c r="Q133" s="59"/>
      <c r="R133" s="61"/>
      <c r="S133" s="61"/>
      <c r="T133" s="58">
        <f>C133+D133</f>
        <v>0</v>
      </c>
      <c r="U133" s="58">
        <f>'L02'!C782</f>
        <v>0</v>
      </c>
      <c r="V133" s="58">
        <f>T133-U133</f>
        <v>0</v>
      </c>
      <c r="W133" s="59"/>
    </row>
    <row customHeight="1" ht="17.25">
      <c r="A134" s="118">
        <v>21103</v>
      </c>
      <c r="B134" s="118" t="s">
        <v>1421</v>
      </c>
      <c r="C134" s="61"/>
      <c r="D134" s="58">
        <f>SUM(E134:S134)</f>
        <v>2534</v>
      </c>
      <c r="E134" s="61"/>
      <c r="F134" s="61"/>
      <c r="G134" s="61">
        <v>2972</v>
      </c>
      <c r="H134" s="68"/>
      <c r="I134" s="59"/>
      <c r="J134" s="61"/>
      <c r="K134" s="61"/>
      <c r="L134" s="59"/>
      <c r="M134" s="61">
        <v>-438</v>
      </c>
      <c r="N134" s="61"/>
      <c r="O134" s="59"/>
      <c r="P134" s="61"/>
      <c r="Q134" s="59"/>
      <c r="R134" s="61"/>
      <c r="S134" s="61"/>
      <c r="T134" s="58">
        <f>C134+D134</f>
        <v>2534</v>
      </c>
      <c r="U134" s="58">
        <f>'L02'!C786</f>
        <v>2287</v>
      </c>
      <c r="V134" s="58">
        <f>T134-U134</f>
        <v>247</v>
      </c>
      <c r="W134" s="59">
        <v>247</v>
      </c>
    </row>
    <row customHeight="1" ht="17.25">
      <c r="A135" s="118">
        <v>21104</v>
      </c>
      <c r="B135" s="118" t="s">
        <v>1430</v>
      </c>
      <c r="C135" s="61"/>
      <c r="D135" s="58">
        <f>SUM(E135:S135)</f>
        <v>492</v>
      </c>
      <c r="E135" s="61"/>
      <c r="F135" s="61">
        <v>15</v>
      </c>
      <c r="G135" s="61">
        <v>120</v>
      </c>
      <c r="H135" s="68"/>
      <c r="I135" s="59"/>
      <c r="J135" s="61"/>
      <c r="K135" s="61"/>
      <c r="L135" s="59"/>
      <c r="M135" s="61">
        <v>357</v>
      </c>
      <c r="N135" s="61"/>
      <c r="O135" s="59"/>
      <c r="P135" s="61"/>
      <c r="Q135" s="59"/>
      <c r="R135" s="61"/>
      <c r="S135" s="61"/>
      <c r="T135" s="58">
        <f>C135+D135</f>
        <v>492</v>
      </c>
      <c r="U135" s="58">
        <f>'L02'!C795</f>
        <v>492</v>
      </c>
      <c r="V135" s="58">
        <f>T135-U135</f>
        <v>0</v>
      </c>
      <c r="W135" s="59"/>
    </row>
    <row customHeight="1" ht="17.25">
      <c r="A136" s="118">
        <v>21105</v>
      </c>
      <c r="B136" s="118" t="s">
        <v>1437</v>
      </c>
      <c r="C136" s="61"/>
      <c r="D136" s="58">
        <f>SUM(E136:S136)</f>
        <v>0</v>
      </c>
      <c r="E136" s="61"/>
      <c r="F136" s="61">
        <v>117</v>
      </c>
      <c r="G136" s="61"/>
      <c r="H136" s="68"/>
      <c r="I136" s="59"/>
      <c r="J136" s="61"/>
      <c r="K136" s="61"/>
      <c r="L136" s="59"/>
      <c r="M136" s="61">
        <v>-117</v>
      </c>
      <c r="N136" s="61"/>
      <c r="O136" s="59"/>
      <c r="P136" s="61"/>
      <c r="Q136" s="59"/>
      <c r="R136" s="61"/>
      <c r="S136" s="61"/>
      <c r="T136" s="58">
        <f>C136+D136</f>
        <v>0</v>
      </c>
      <c r="U136" s="58">
        <f>'L02'!C802</f>
        <v>0</v>
      </c>
      <c r="V136" s="58">
        <f>T136-U136</f>
        <v>0</v>
      </c>
      <c r="W136" s="59"/>
    </row>
    <row customHeight="1" ht="17.25">
      <c r="A137" s="118">
        <v>21107</v>
      </c>
      <c r="B137" s="118" t="s">
        <v>1444</v>
      </c>
      <c r="C137" s="61"/>
      <c r="D137" s="58">
        <f>SUM(E137:S137)</f>
        <v>0</v>
      </c>
      <c r="E137" s="61"/>
      <c r="F137" s="61"/>
      <c r="G137" s="61"/>
      <c r="H137" s="68"/>
      <c r="I137" s="59"/>
      <c r="J137" s="61"/>
      <c r="K137" s="61"/>
      <c r="L137" s="59"/>
      <c r="M137" s="61"/>
      <c r="N137" s="61"/>
      <c r="O137" s="59"/>
      <c r="P137" s="61"/>
      <c r="Q137" s="59"/>
      <c r="R137" s="61"/>
      <c r="S137" s="61"/>
      <c r="T137" s="58">
        <f>C137+D137</f>
        <v>0</v>
      </c>
      <c r="U137" s="58">
        <f>'L02'!C809</f>
        <v>0</v>
      </c>
      <c r="V137" s="58">
        <f>T137-U137</f>
        <v>0</v>
      </c>
      <c r="W137" s="59"/>
    </row>
    <row customHeight="1" ht="17.25">
      <c r="A138" s="118">
        <v>21108</v>
      </c>
      <c r="B138" s="118" t="s">
        <v>1447</v>
      </c>
      <c r="C138" s="61"/>
      <c r="D138" s="58">
        <f>SUM(E138:S138)</f>
        <v>0</v>
      </c>
      <c r="E138" s="61"/>
      <c r="F138" s="61"/>
      <c r="G138" s="61"/>
      <c r="H138" s="68"/>
      <c r="I138" s="59"/>
      <c r="J138" s="61"/>
      <c r="K138" s="61"/>
      <c r="L138" s="59"/>
      <c r="M138" s="61"/>
      <c r="N138" s="61"/>
      <c r="O138" s="59"/>
      <c r="P138" s="61"/>
      <c r="Q138" s="59"/>
      <c r="R138" s="61"/>
      <c r="S138" s="61"/>
      <c r="T138" s="58">
        <f>C138+D138</f>
        <v>0</v>
      </c>
      <c r="U138" s="58">
        <f>'L02'!C812</f>
        <v>0</v>
      </c>
      <c r="V138" s="58">
        <f>T138-U138</f>
        <v>0</v>
      </c>
      <c r="W138" s="59"/>
    </row>
    <row customHeight="1" ht="17.25">
      <c r="A139" s="118">
        <v>21109</v>
      </c>
      <c r="B139" s="118" t="s">
        <v>2194</v>
      </c>
      <c r="C139" s="61"/>
      <c r="D139" s="58">
        <f>SUM(E139:S139)</f>
        <v>0</v>
      </c>
      <c r="E139" s="61"/>
      <c r="F139" s="61"/>
      <c r="G139" s="61"/>
      <c r="H139" s="68"/>
      <c r="I139" s="59"/>
      <c r="J139" s="61"/>
      <c r="K139" s="61"/>
      <c r="L139" s="59"/>
      <c r="M139" s="61"/>
      <c r="N139" s="61"/>
      <c r="O139" s="59"/>
      <c r="P139" s="61"/>
      <c r="Q139" s="59"/>
      <c r="R139" s="61"/>
      <c r="S139" s="61"/>
      <c r="T139" s="58">
        <f>C139+D139</f>
        <v>0</v>
      </c>
      <c r="U139" s="58">
        <f>'L02'!C815</f>
        <v>0</v>
      </c>
      <c r="V139" s="58">
        <f>T139-U139</f>
        <v>0</v>
      </c>
      <c r="W139" s="59"/>
    </row>
    <row customHeight="1" ht="17.25">
      <c r="A140" s="118">
        <v>21110</v>
      </c>
      <c r="B140" s="118" t="s">
        <v>2195</v>
      </c>
      <c r="C140" s="61"/>
      <c r="D140" s="58">
        <f>SUM(E140:S140)</f>
        <v>5</v>
      </c>
      <c r="E140" s="61"/>
      <c r="F140" s="61">
        <v>15</v>
      </c>
      <c r="G140" s="61"/>
      <c r="H140" s="68"/>
      <c r="I140" s="59"/>
      <c r="J140" s="61"/>
      <c r="K140" s="61"/>
      <c r="L140" s="59"/>
      <c r="M140" s="61">
        <v>-10</v>
      </c>
      <c r="N140" s="61"/>
      <c r="O140" s="59"/>
      <c r="P140" s="61"/>
      <c r="Q140" s="59"/>
      <c r="R140" s="61"/>
      <c r="S140" s="61"/>
      <c r="T140" s="58">
        <f>C140+D140</f>
        <v>5</v>
      </c>
      <c r="U140" s="58">
        <f>'L02'!C817</f>
        <v>5</v>
      </c>
      <c r="V140" s="58">
        <f>T140-U140</f>
        <v>0</v>
      </c>
      <c r="W140" s="59"/>
    </row>
    <row customHeight="1" ht="17.25">
      <c r="A141" s="118">
        <v>21111</v>
      </c>
      <c r="B141" s="118" t="s">
        <v>1454</v>
      </c>
      <c r="C141" s="61"/>
      <c r="D141" s="58">
        <f>SUM(E141:S141)</f>
        <v>47</v>
      </c>
      <c r="E141" s="61"/>
      <c r="F141" s="61"/>
      <c r="G141" s="61"/>
      <c r="H141" s="68"/>
      <c r="I141" s="59"/>
      <c r="J141" s="61"/>
      <c r="K141" s="61"/>
      <c r="L141" s="59"/>
      <c r="M141" s="61">
        <v>47</v>
      </c>
      <c r="N141" s="61"/>
      <c r="O141" s="59"/>
      <c r="P141" s="61"/>
      <c r="Q141" s="59"/>
      <c r="R141" s="61"/>
      <c r="S141" s="61"/>
      <c r="T141" s="58">
        <f>C141+D141</f>
        <v>47</v>
      </c>
      <c r="U141" s="58">
        <f>'L02'!C819</f>
        <v>47</v>
      </c>
      <c r="V141" s="58">
        <f>T141-U141</f>
        <v>0</v>
      </c>
      <c r="W141" s="59"/>
    </row>
    <row customHeight="1" ht="17.25">
      <c r="A142" s="118">
        <v>21112</v>
      </c>
      <c r="B142" s="118" t="s">
        <v>2196</v>
      </c>
      <c r="C142" s="61"/>
      <c r="D142" s="58">
        <f>SUM(E142:S142)</f>
        <v>0</v>
      </c>
      <c r="E142" s="61"/>
      <c r="F142" s="61"/>
      <c r="G142" s="61"/>
      <c r="H142" s="68"/>
      <c r="I142" s="59"/>
      <c r="J142" s="61"/>
      <c r="K142" s="61"/>
      <c r="L142" s="59"/>
      <c r="M142" s="61"/>
      <c r="N142" s="61"/>
      <c r="O142" s="59"/>
      <c r="P142" s="61"/>
      <c r="Q142" s="59"/>
      <c r="R142" s="61"/>
      <c r="S142" s="61"/>
      <c r="T142" s="58">
        <f>C142+D142</f>
        <v>0</v>
      </c>
      <c r="U142" s="58">
        <f>'L02'!C825</f>
        <v>0</v>
      </c>
      <c r="V142" s="58">
        <f>T142-U142</f>
        <v>0</v>
      </c>
      <c r="W142" s="59"/>
    </row>
    <row customHeight="1" ht="17.25">
      <c r="A143" s="118">
        <v>21113</v>
      </c>
      <c r="B143" s="118" t="s">
        <v>2197</v>
      </c>
      <c r="C143" s="61"/>
      <c r="D143" s="58">
        <f>SUM(E143:S143)</f>
        <v>0</v>
      </c>
      <c r="E143" s="61"/>
      <c r="F143" s="61"/>
      <c r="G143" s="61"/>
      <c r="H143" s="68"/>
      <c r="I143" s="59"/>
      <c r="J143" s="61"/>
      <c r="K143" s="61"/>
      <c r="L143" s="59"/>
      <c r="M143" s="61"/>
      <c r="N143" s="61"/>
      <c r="O143" s="59"/>
      <c r="P143" s="61"/>
      <c r="Q143" s="59"/>
      <c r="R143" s="61"/>
      <c r="S143" s="61"/>
      <c r="T143" s="58">
        <f>C143+D143</f>
        <v>0</v>
      </c>
      <c r="U143" s="58">
        <f>'L02'!C827</f>
        <v>0</v>
      </c>
      <c r="V143" s="58">
        <f>T143-U143</f>
        <v>0</v>
      </c>
      <c r="W143" s="59"/>
    </row>
    <row customHeight="1" ht="17.25">
      <c r="A144" s="118">
        <v>21114</v>
      </c>
      <c r="B144" s="118" t="s">
        <v>1464</v>
      </c>
      <c r="C144" s="61"/>
      <c r="D144" s="58">
        <f>SUM(E144:S144)</f>
        <v>0</v>
      </c>
      <c r="E144" s="61"/>
      <c r="F144" s="61"/>
      <c r="G144" s="61"/>
      <c r="H144" s="68"/>
      <c r="I144" s="59"/>
      <c r="J144" s="61"/>
      <c r="K144" s="61"/>
      <c r="L144" s="59"/>
      <c r="M144" s="61"/>
      <c r="N144" s="61"/>
      <c r="O144" s="59"/>
      <c r="P144" s="61"/>
      <c r="Q144" s="59"/>
      <c r="R144" s="61"/>
      <c r="S144" s="61"/>
      <c r="T144" s="58">
        <f>C144+D144</f>
        <v>0</v>
      </c>
      <c r="U144" s="58">
        <f>'L02'!C829</f>
        <v>0</v>
      </c>
      <c r="V144" s="58">
        <f>T144-U144</f>
        <v>0</v>
      </c>
      <c r="W144" s="59"/>
    </row>
    <row customHeight="1" ht="17.25">
      <c r="A145" s="118">
        <v>21199</v>
      </c>
      <c r="B145" s="118" t="s">
        <v>2198</v>
      </c>
      <c r="C145" s="61"/>
      <c r="D145" s="58">
        <f>SUM(E145:S145)</f>
        <v>0</v>
      </c>
      <c r="E145" s="61"/>
      <c r="F145" s="61"/>
      <c r="G145" s="61"/>
      <c r="H145" s="68"/>
      <c r="I145" s="59"/>
      <c r="J145" s="61"/>
      <c r="K145" s="61"/>
      <c r="L145" s="59"/>
      <c r="M145" s="61"/>
      <c r="N145" s="61"/>
      <c r="O145" s="59"/>
      <c r="P145" s="61"/>
      <c r="Q145" s="59"/>
      <c r="R145" s="61"/>
      <c r="S145" s="61"/>
      <c r="T145" s="58">
        <f>C145+D145</f>
        <v>0</v>
      </c>
      <c r="U145" s="58">
        <f>'L02'!C840</f>
        <v>0</v>
      </c>
      <c r="V145" s="58">
        <f>T145-U145</f>
        <v>0</v>
      </c>
      <c r="W145" s="59"/>
    </row>
    <row customHeight="1" ht="17.25">
      <c r="A146" s="118">
        <v>212</v>
      </c>
      <c r="B146" s="119" t="s">
        <v>1472</v>
      </c>
      <c r="C146" s="58">
        <f>SUM(C147:C152)</f>
        <v>14115</v>
      </c>
      <c r="D146" s="58">
        <f>SUM(D147:D152)</f>
        <v>17440</v>
      </c>
      <c r="E146" s="58">
        <f>SUM(E147:E152)</f>
        <v>0</v>
      </c>
      <c r="F146" s="58">
        <f>SUM(F147:F152)</f>
        <v>38</v>
      </c>
      <c r="G146" s="58">
        <f>SUM(G147:G152)</f>
        <v>6121</v>
      </c>
      <c r="H146" s="58">
        <f>SUM(H147:H152)</f>
        <v>0</v>
      </c>
      <c r="I146" s="58">
        <f>SUM(I147:I152)</f>
        <v>0</v>
      </c>
      <c r="J146" s="58">
        <f>SUM(J147:J152)</f>
        <v>0</v>
      </c>
      <c r="K146" s="58">
        <f>SUM(K147:K152)</f>
        <v>2784</v>
      </c>
      <c r="L146" s="58">
        <f>SUM(L147:L152)</f>
        <v>0</v>
      </c>
      <c r="M146" s="58">
        <f>SUM(M147:M152)</f>
        <v>13465</v>
      </c>
      <c r="N146" s="58">
        <f>SUM(N147:N152)</f>
        <v>0</v>
      </c>
      <c r="O146" s="58">
        <f>SUM(O147:O152)</f>
        <v>0</v>
      </c>
      <c r="P146" s="58">
        <f>SUM(P147:P152)</f>
        <v>0</v>
      </c>
      <c r="Q146" s="58">
        <f>SUM(Q147:Q152)</f>
        <v>0</v>
      </c>
      <c r="R146" s="58">
        <f>SUM(R147:R152)</f>
        <v>0</v>
      </c>
      <c r="S146" s="58">
        <f>SUM(S147:S152)</f>
        <v>-4968</v>
      </c>
      <c r="T146" s="58">
        <f>SUM(T147:T152)</f>
        <v>31555</v>
      </c>
      <c r="U146" s="58">
        <f>SUM(U147:U152)</f>
        <v>23407</v>
      </c>
      <c r="V146" s="58">
        <f>SUM(V147:V152)</f>
        <v>8148</v>
      </c>
      <c r="W146" s="58">
        <f>SUM(W147:W152)</f>
        <v>8148</v>
      </c>
    </row>
    <row customHeight="1" ht="17.25">
      <c r="A147" s="118">
        <v>21201</v>
      </c>
      <c r="B147" s="118" t="s">
        <v>1473</v>
      </c>
      <c r="C147" s="61">
        <v>947</v>
      </c>
      <c r="D147" s="58">
        <f>SUM(E147:S147)</f>
        <v>797</v>
      </c>
      <c r="E147" s="61"/>
      <c r="F147" s="61"/>
      <c r="G147" s="61"/>
      <c r="H147" s="68"/>
      <c r="I147" s="59"/>
      <c r="J147" s="61"/>
      <c r="K147" s="61"/>
      <c r="L147" s="59"/>
      <c r="M147" s="61">
        <v>797</v>
      </c>
      <c r="N147" s="61"/>
      <c r="O147" s="59"/>
      <c r="P147" s="61"/>
      <c r="Q147" s="59"/>
      <c r="R147" s="61"/>
      <c r="S147" s="61"/>
      <c r="T147" s="58">
        <f>C147+D147</f>
        <v>1744</v>
      </c>
      <c r="U147" s="58">
        <f>'L02'!C843</f>
        <v>1744</v>
      </c>
      <c r="V147" s="58">
        <f>T147-U147</f>
        <v>0</v>
      </c>
      <c r="W147" s="59"/>
    </row>
    <row customHeight="1" ht="17.25">
      <c r="A148" s="118">
        <v>21202</v>
      </c>
      <c r="B148" s="118" t="s">
        <v>2199</v>
      </c>
      <c r="C148" s="61"/>
      <c r="D148" s="58">
        <f>SUM(E148:S148)</f>
        <v>0</v>
      </c>
      <c r="E148" s="61"/>
      <c r="F148" s="61"/>
      <c r="G148" s="61"/>
      <c r="H148" s="68"/>
      <c r="I148" s="59"/>
      <c r="J148" s="61"/>
      <c r="K148" s="61"/>
      <c r="L148" s="59"/>
      <c r="M148" s="61"/>
      <c r="N148" s="61"/>
      <c r="O148" s="59"/>
      <c r="P148" s="61"/>
      <c r="Q148" s="59"/>
      <c r="R148" s="61"/>
      <c r="S148" s="61"/>
      <c r="T148" s="58">
        <f>C148+D148</f>
        <v>0</v>
      </c>
      <c r="U148" s="58">
        <f>'L02'!C854</f>
        <v>0</v>
      </c>
      <c r="V148" s="58">
        <f>T148-U148</f>
        <v>0</v>
      </c>
      <c r="W148" s="59"/>
    </row>
    <row customHeight="1" ht="17.25">
      <c r="A149" s="118">
        <v>21203</v>
      </c>
      <c r="B149" s="118" t="s">
        <v>1483</v>
      </c>
      <c r="C149" s="61">
        <v>5168</v>
      </c>
      <c r="D149" s="58">
        <f>SUM(E149:S149)</f>
        <v>12524</v>
      </c>
      <c r="E149" s="61"/>
      <c r="F149" s="61">
        <v>38</v>
      </c>
      <c r="G149" s="61">
        <v>6121</v>
      </c>
      <c r="H149" s="68"/>
      <c r="I149" s="59"/>
      <c r="J149" s="61"/>
      <c r="K149" s="61">
        <v>2784</v>
      </c>
      <c r="L149" s="59"/>
      <c r="M149" s="61">
        <v>8549</v>
      </c>
      <c r="N149" s="61"/>
      <c r="O149" s="59"/>
      <c r="P149" s="61"/>
      <c r="Q149" s="59"/>
      <c r="R149" s="61"/>
      <c r="S149" s="61">
        <v>-4968</v>
      </c>
      <c r="T149" s="58">
        <f>C149+D149</f>
        <v>17692</v>
      </c>
      <c r="U149" s="58">
        <f>'L02'!C856</f>
        <v>9544</v>
      </c>
      <c r="V149" s="58">
        <f>T149-U149</f>
        <v>8148</v>
      </c>
      <c r="W149" s="59">
        <v>8148</v>
      </c>
    </row>
    <row customHeight="1" ht="17.25">
      <c r="A150" s="118">
        <v>21205</v>
      </c>
      <c r="B150" s="118" t="s">
        <v>2200</v>
      </c>
      <c r="C150" s="61"/>
      <c r="D150" s="58">
        <f>SUM(E150:S150)</f>
        <v>5415</v>
      </c>
      <c r="E150" s="61"/>
      <c r="F150" s="61"/>
      <c r="G150" s="61"/>
      <c r="H150" s="68"/>
      <c r="I150" s="59"/>
      <c r="J150" s="61"/>
      <c r="K150" s="61"/>
      <c r="L150" s="59"/>
      <c r="M150" s="61">
        <v>5415</v>
      </c>
      <c r="N150" s="61"/>
      <c r="O150" s="59"/>
      <c r="P150" s="61"/>
      <c r="Q150" s="59"/>
      <c r="R150" s="61"/>
      <c r="S150" s="61"/>
      <c r="T150" s="58">
        <f>C150+D150</f>
        <v>5415</v>
      </c>
      <c r="U150" s="58">
        <f>'L02'!C859</f>
        <v>5415</v>
      </c>
      <c r="V150" s="58">
        <f>T150-U150</f>
        <v>0</v>
      </c>
      <c r="W150" s="59"/>
    </row>
    <row customHeight="1" ht="17.25">
      <c r="A151" s="118">
        <v>21206</v>
      </c>
      <c r="B151" s="118" t="s">
        <v>2201</v>
      </c>
      <c r="C151" s="61"/>
      <c r="D151" s="58">
        <f>SUM(E151:S151)</f>
        <v>24</v>
      </c>
      <c r="E151" s="61"/>
      <c r="F151" s="61"/>
      <c r="G151" s="61"/>
      <c r="H151" s="68"/>
      <c r="I151" s="59"/>
      <c r="J151" s="61"/>
      <c r="K151" s="61"/>
      <c r="L151" s="59"/>
      <c r="M151" s="61">
        <v>24</v>
      </c>
      <c r="N151" s="61"/>
      <c r="O151" s="59"/>
      <c r="P151" s="61"/>
      <c r="Q151" s="59"/>
      <c r="R151" s="61"/>
      <c r="S151" s="61"/>
      <c r="T151" s="58">
        <f>C151+D151</f>
        <v>24</v>
      </c>
      <c r="U151" s="58">
        <f>'L02'!C861</f>
        <v>24</v>
      </c>
      <c r="V151" s="58">
        <f>T151-U151</f>
        <v>0</v>
      </c>
      <c r="W151" s="59"/>
    </row>
    <row customHeight="1" ht="17.25">
      <c r="A152" s="118">
        <v>21299</v>
      </c>
      <c r="B152" s="118" t="s">
        <v>2202</v>
      </c>
      <c r="C152" s="61">
        <v>8000</v>
      </c>
      <c r="D152" s="58">
        <f>SUM(E152:S152)</f>
        <v>-1320</v>
      </c>
      <c r="E152" s="61"/>
      <c r="F152" s="61"/>
      <c r="G152" s="61"/>
      <c r="H152" s="68"/>
      <c r="I152" s="59"/>
      <c r="J152" s="61"/>
      <c r="K152" s="61"/>
      <c r="L152" s="59"/>
      <c r="M152" s="61">
        <v>-1320</v>
      </c>
      <c r="N152" s="61"/>
      <c r="O152" s="59"/>
      <c r="P152" s="61"/>
      <c r="Q152" s="59"/>
      <c r="R152" s="61"/>
      <c r="S152" s="61"/>
      <c r="T152" s="58">
        <f>C152+D152</f>
        <v>6680</v>
      </c>
      <c r="U152" s="58">
        <f>'L02'!C863</f>
        <v>6680</v>
      </c>
      <c r="V152" s="58">
        <f>T152-U152</f>
        <v>0</v>
      </c>
      <c r="W152" s="59"/>
    </row>
    <row customHeight="1" ht="17.25">
      <c r="A153" s="118">
        <v>213</v>
      </c>
      <c r="B153" s="119" t="s">
        <v>1492</v>
      </c>
      <c r="C153" s="58">
        <f>SUM(C154:C161)</f>
        <v>41893</v>
      </c>
      <c r="D153" s="58">
        <f>SUM(D154:D161)</f>
        <v>8171</v>
      </c>
      <c r="E153" s="58">
        <f>SUM(E154:E161)</f>
        <v>0</v>
      </c>
      <c r="F153" s="58">
        <f>SUM(F154:F161)</f>
        <v>15837</v>
      </c>
      <c r="G153" s="58">
        <f>SUM(G154:G161)</f>
        <v>7180</v>
      </c>
      <c r="H153" s="58">
        <f>SUM(H154:H161)</f>
        <v>0</v>
      </c>
      <c r="I153" s="58">
        <f>SUM(I154:I161)</f>
        <v>0</v>
      </c>
      <c r="J153" s="58">
        <f>SUM(J154:J161)</f>
        <v>0</v>
      </c>
      <c r="K153" s="58">
        <f>SUM(K154:K161)</f>
        <v>716</v>
      </c>
      <c r="L153" s="58">
        <f>SUM(L154:L161)</f>
        <v>0</v>
      </c>
      <c r="M153" s="58">
        <f>SUM(M154:M161)</f>
        <v>3149</v>
      </c>
      <c r="N153" s="58">
        <f>SUM(N154:N161)</f>
        <v>0</v>
      </c>
      <c r="O153" s="58">
        <f>SUM(O154:O161)</f>
        <v>0</v>
      </c>
      <c r="P153" s="58">
        <f>SUM(P154:P161)</f>
        <v>0</v>
      </c>
      <c r="Q153" s="58">
        <f>SUM(Q154:Q161)</f>
        <v>0</v>
      </c>
      <c r="R153" s="58">
        <f>SUM(R154:R161)</f>
        <v>0</v>
      </c>
      <c r="S153" s="58">
        <f>SUM(S154:S161)</f>
        <v>-18711</v>
      </c>
      <c r="T153" s="58">
        <f>SUM(T154:T161)</f>
        <v>50064</v>
      </c>
      <c r="U153" s="58">
        <f>SUM(U154:U161)</f>
        <v>48040</v>
      </c>
      <c r="V153" s="58">
        <f>SUM(V154:V161)</f>
        <v>2024</v>
      </c>
      <c r="W153" s="58">
        <f>SUM(W154:W161)</f>
        <v>2024</v>
      </c>
    </row>
    <row customHeight="1" ht="17.25">
      <c r="A154" s="118">
        <v>21301</v>
      </c>
      <c r="B154" s="118" t="s">
        <v>1493</v>
      </c>
      <c r="C154" s="61">
        <v>2129</v>
      </c>
      <c r="D154" s="58">
        <f>SUM(E154:S154)</f>
        <v>8962</v>
      </c>
      <c r="E154" s="61"/>
      <c r="F154" s="61">
        <v>6624</v>
      </c>
      <c r="G154" s="61">
        <v>2938</v>
      </c>
      <c r="H154" s="68"/>
      <c r="I154" s="59"/>
      <c r="J154" s="61"/>
      <c r="K154" s="61"/>
      <c r="L154" s="59"/>
      <c r="M154" s="61">
        <v>-600</v>
      </c>
      <c r="N154" s="61"/>
      <c r="O154" s="59"/>
      <c r="P154" s="61"/>
      <c r="Q154" s="59"/>
      <c r="R154" s="61"/>
      <c r="S154" s="61"/>
      <c r="T154" s="58">
        <f>C154+D154</f>
        <v>11091</v>
      </c>
      <c r="U154" s="58">
        <f>'L02'!C866</f>
        <v>11091</v>
      </c>
      <c r="V154" s="58">
        <f>T154-U154</f>
        <v>0</v>
      </c>
      <c r="W154" s="59"/>
    </row>
    <row customHeight="1" ht="17.25">
      <c r="A155" s="118">
        <v>21302</v>
      </c>
      <c r="B155" s="118" t="s">
        <v>1515</v>
      </c>
      <c r="C155" s="61">
        <v>490</v>
      </c>
      <c r="D155" s="58">
        <f>SUM(E155:S155)</f>
        <v>1350</v>
      </c>
      <c r="E155" s="61"/>
      <c r="F155" s="61">
        <v>38</v>
      </c>
      <c r="G155" s="61">
        <v>666</v>
      </c>
      <c r="H155" s="68"/>
      <c r="I155" s="59"/>
      <c r="J155" s="61"/>
      <c r="K155" s="61"/>
      <c r="L155" s="59"/>
      <c r="M155" s="61">
        <v>646</v>
      </c>
      <c r="N155" s="61"/>
      <c r="O155" s="59"/>
      <c r="P155" s="61"/>
      <c r="Q155" s="59"/>
      <c r="R155" s="61"/>
      <c r="S155" s="61"/>
      <c r="T155" s="58">
        <f>C155+D155</f>
        <v>1840</v>
      </c>
      <c r="U155" s="58">
        <f>'L02'!C892</f>
        <v>1840</v>
      </c>
      <c r="V155" s="58">
        <f>T155-U155</f>
        <v>0</v>
      </c>
      <c r="W155" s="59"/>
    </row>
    <row customHeight="1" ht="17.25">
      <c r="A156" s="118">
        <v>21303</v>
      </c>
      <c r="B156" s="118" t="s">
        <v>1534</v>
      </c>
      <c r="C156" s="61">
        <v>2912</v>
      </c>
      <c r="D156" s="58">
        <f>SUM(E156:S156)</f>
        <v>6645</v>
      </c>
      <c r="E156" s="61"/>
      <c r="F156" s="61">
        <v>576</v>
      </c>
      <c r="G156" s="61">
        <v>420</v>
      </c>
      <c r="H156" s="68"/>
      <c r="I156" s="59"/>
      <c r="J156" s="61"/>
      <c r="K156" s="61">
        <v>716</v>
      </c>
      <c r="L156" s="59"/>
      <c r="M156" s="61">
        <v>6925</v>
      </c>
      <c r="N156" s="61"/>
      <c r="O156" s="59"/>
      <c r="P156" s="61"/>
      <c r="Q156" s="59"/>
      <c r="R156" s="61"/>
      <c r="S156" s="61">
        <v>-1992</v>
      </c>
      <c r="T156" s="58">
        <f>C156+D156</f>
        <v>9557</v>
      </c>
      <c r="U156" s="58">
        <f>'L02'!C915</f>
        <v>8249</v>
      </c>
      <c r="V156" s="58">
        <f>T156-U156</f>
        <v>1308</v>
      </c>
      <c r="W156" s="59">
        <v>1308</v>
      </c>
    </row>
    <row customHeight="1" ht="17.25">
      <c r="A157" s="118">
        <v>21305</v>
      </c>
      <c r="B157" s="118" t="s">
        <v>1558</v>
      </c>
      <c r="C157" s="61">
        <v>7555</v>
      </c>
      <c r="D157" s="58">
        <f>SUM(E157:S157)</f>
        <v>12185</v>
      </c>
      <c r="E157" s="61"/>
      <c r="F157" s="61">
        <v>7897</v>
      </c>
      <c r="G157" s="61">
        <v>1810</v>
      </c>
      <c r="H157" s="68"/>
      <c r="I157" s="59"/>
      <c r="J157" s="61"/>
      <c r="K157" s="61"/>
      <c r="L157" s="59"/>
      <c r="M157" s="61">
        <v>2478</v>
      </c>
      <c r="N157" s="61"/>
      <c r="O157" s="59"/>
      <c r="P157" s="61"/>
      <c r="Q157" s="59"/>
      <c r="R157" s="61"/>
      <c r="S157" s="61"/>
      <c r="T157" s="58">
        <f>C157+D157</f>
        <v>19740</v>
      </c>
      <c r="U157" s="58">
        <f>'L02'!C943</f>
        <v>19024</v>
      </c>
      <c r="V157" s="58">
        <f>T157-U157</f>
        <v>716</v>
      </c>
      <c r="W157" s="59">
        <v>716</v>
      </c>
    </row>
    <row customHeight="1" ht="17.25">
      <c r="A158" s="118">
        <v>21307</v>
      </c>
      <c r="B158" s="118" t="s">
        <v>1565</v>
      </c>
      <c r="C158" s="61">
        <v>7675</v>
      </c>
      <c r="D158" s="58">
        <f>SUM(E158:S158)</f>
        <v>-1024</v>
      </c>
      <c r="E158" s="61"/>
      <c r="F158" s="61">
        <v>632</v>
      </c>
      <c r="G158" s="61">
        <v>970</v>
      </c>
      <c r="H158" s="68"/>
      <c r="I158" s="59"/>
      <c r="J158" s="61"/>
      <c r="K158" s="61"/>
      <c r="L158" s="59"/>
      <c r="M158" s="61">
        <v>-2626</v>
      </c>
      <c r="N158" s="61"/>
      <c r="O158" s="59"/>
      <c r="P158" s="61"/>
      <c r="Q158" s="59"/>
      <c r="R158" s="61"/>
      <c r="S158" s="61"/>
      <c r="T158" s="58">
        <f>C158+D158</f>
        <v>6651</v>
      </c>
      <c r="U158" s="58">
        <f>'L02'!C954</f>
        <v>6651</v>
      </c>
      <c r="V158" s="58">
        <f>T158-U158</f>
        <v>0</v>
      </c>
      <c r="W158" s="59"/>
    </row>
    <row customHeight="1" ht="17.25">
      <c r="A159" s="118">
        <v>21308</v>
      </c>
      <c r="B159" s="118" t="s">
        <v>1572</v>
      </c>
      <c r="C159" s="61"/>
      <c r="D159" s="58">
        <f>SUM(E159:S159)</f>
        <v>1015</v>
      </c>
      <c r="E159" s="61"/>
      <c r="F159" s="61">
        <v>70</v>
      </c>
      <c r="G159" s="61">
        <v>376</v>
      </c>
      <c r="H159" s="68"/>
      <c r="I159" s="59"/>
      <c r="J159" s="61"/>
      <c r="K159" s="61"/>
      <c r="L159" s="59"/>
      <c r="M159" s="61">
        <v>569</v>
      </c>
      <c r="N159" s="61"/>
      <c r="O159" s="59"/>
      <c r="P159" s="61"/>
      <c r="Q159" s="59"/>
      <c r="R159" s="61"/>
      <c r="S159" s="61"/>
      <c r="T159" s="58">
        <f>C159+D159</f>
        <v>1015</v>
      </c>
      <c r="U159" s="58">
        <f>'L02'!C961</f>
        <v>1015</v>
      </c>
      <c r="V159" s="58">
        <f>T159-U159</f>
        <v>0</v>
      </c>
      <c r="W159" s="59"/>
    </row>
    <row customHeight="1" ht="17.25">
      <c r="A160" s="118">
        <v>21309</v>
      </c>
      <c r="B160" s="118" t="s">
        <v>1578</v>
      </c>
      <c r="C160" s="61"/>
      <c r="D160" s="58">
        <f>SUM(E160:S160)</f>
        <v>0</v>
      </c>
      <c r="E160" s="61"/>
      <c r="F160" s="61"/>
      <c r="G160" s="61"/>
      <c r="H160" s="68"/>
      <c r="I160" s="59"/>
      <c r="J160" s="61"/>
      <c r="K160" s="61"/>
      <c r="L160" s="59"/>
      <c r="M160" s="61"/>
      <c r="N160" s="61"/>
      <c r="O160" s="59"/>
      <c r="P160" s="61"/>
      <c r="Q160" s="59"/>
      <c r="R160" s="61"/>
      <c r="S160" s="61"/>
      <c r="T160" s="58">
        <f>C160+D160</f>
        <v>0</v>
      </c>
      <c r="U160" s="58">
        <f>'L02'!C967</f>
        <v>0</v>
      </c>
      <c r="V160" s="58">
        <f>T160-U160</f>
        <v>0</v>
      </c>
      <c r="W160" s="59"/>
    </row>
    <row customHeight="1" ht="17.25">
      <c r="A161" s="118">
        <v>21399</v>
      </c>
      <c r="B161" s="118" t="s">
        <v>2203</v>
      </c>
      <c r="C161" s="61">
        <v>21132</v>
      </c>
      <c r="D161" s="58">
        <f>SUM(E161:S161)</f>
        <v>-20962</v>
      </c>
      <c r="E161" s="61"/>
      <c r="F161" s="61"/>
      <c r="G161" s="61"/>
      <c r="H161" s="68"/>
      <c r="I161" s="59"/>
      <c r="J161" s="61"/>
      <c r="K161" s="61"/>
      <c r="L161" s="59"/>
      <c r="M161" s="61">
        <v>-4243</v>
      </c>
      <c r="N161" s="61"/>
      <c r="O161" s="59"/>
      <c r="P161" s="61"/>
      <c r="Q161" s="59"/>
      <c r="R161" s="61"/>
      <c r="S161" s="61">
        <v>-16719</v>
      </c>
      <c r="T161" s="58">
        <f>C161+D161</f>
        <v>170</v>
      </c>
      <c r="U161" s="58">
        <f>'L02'!C970</f>
        <v>170</v>
      </c>
      <c r="V161" s="58">
        <f>T161-U161</f>
        <v>0</v>
      </c>
      <c r="W161" s="59"/>
    </row>
    <row customHeight="1" ht="17.25">
      <c r="A162" s="118">
        <v>214</v>
      </c>
      <c r="B162" s="119" t="s">
        <v>1584</v>
      </c>
      <c r="C162" s="58">
        <f>SUM(C163:C167)</f>
        <v>2866</v>
      </c>
      <c r="D162" s="58">
        <f>SUM(D163:D167)</f>
        <v>6987</v>
      </c>
      <c r="E162" s="58">
        <f>SUM(E163:E167)</f>
        <v>0</v>
      </c>
      <c r="F162" s="58">
        <f>SUM(F163:F167)</f>
        <v>8326</v>
      </c>
      <c r="G162" s="58">
        <f>SUM(G163:G167)</f>
        <v>3086</v>
      </c>
      <c r="H162" s="58">
        <f>SUM(H163:H167)</f>
        <v>0</v>
      </c>
      <c r="I162" s="58">
        <f>SUM(I163:I167)</f>
        <v>0</v>
      </c>
      <c r="J162" s="58">
        <f>SUM(J163:J167)</f>
        <v>0</v>
      </c>
      <c r="K162" s="58">
        <f>SUM(K163:K167)</f>
        <v>0</v>
      </c>
      <c r="L162" s="58">
        <f>SUM(L163:L167)</f>
        <v>0</v>
      </c>
      <c r="M162" s="58">
        <f>SUM(M163:M167)</f>
        <v>-2825</v>
      </c>
      <c r="N162" s="58">
        <f>SUM(N163:N167)</f>
        <v>0</v>
      </c>
      <c r="O162" s="58">
        <f>SUM(O163:O167)</f>
        <v>0</v>
      </c>
      <c r="P162" s="58">
        <f>SUM(P163:P167)</f>
        <v>0</v>
      </c>
      <c r="Q162" s="58">
        <f>SUM(Q163:Q167)</f>
        <v>0</v>
      </c>
      <c r="R162" s="58">
        <f>SUM(R163:R167)</f>
        <v>0</v>
      </c>
      <c r="S162" s="58">
        <f>SUM(S163:S167)</f>
        <v>-1600</v>
      </c>
      <c r="T162" s="58">
        <f>SUM(T163:T167)</f>
        <v>9853</v>
      </c>
      <c r="U162" s="58">
        <f>SUM(U163:U167)</f>
        <v>8253</v>
      </c>
      <c r="V162" s="58">
        <f>SUM(V163:V167)</f>
        <v>1600</v>
      </c>
      <c r="W162" s="58">
        <f>SUM(W163:W167)</f>
        <v>1600</v>
      </c>
    </row>
    <row customHeight="1" ht="17.25">
      <c r="A163" s="118">
        <v>21401</v>
      </c>
      <c r="B163" s="118" t="s">
        <v>1585</v>
      </c>
      <c r="C163" s="61">
        <v>1866</v>
      </c>
      <c r="D163" s="58">
        <f>SUM(E163:S163)</f>
        <v>6853</v>
      </c>
      <c r="E163" s="61"/>
      <c r="F163" s="61">
        <v>7324</v>
      </c>
      <c r="G163" s="61">
        <v>2457</v>
      </c>
      <c r="H163" s="68"/>
      <c r="I163" s="59"/>
      <c r="J163" s="61"/>
      <c r="K163" s="61"/>
      <c r="L163" s="59"/>
      <c r="M163" s="61">
        <v>-1328</v>
      </c>
      <c r="N163" s="61"/>
      <c r="O163" s="59"/>
      <c r="P163" s="61"/>
      <c r="Q163" s="59"/>
      <c r="R163" s="61"/>
      <c r="S163" s="61">
        <v>-1600</v>
      </c>
      <c r="T163" s="58">
        <f>C163+D163</f>
        <v>8719</v>
      </c>
      <c r="U163" s="58">
        <f>'L02'!C974</f>
        <v>7119</v>
      </c>
      <c r="V163" s="58">
        <f>T163-U163</f>
        <v>1600</v>
      </c>
      <c r="W163" s="59">
        <v>1600</v>
      </c>
    </row>
    <row customHeight="1" ht="17.25">
      <c r="A164" s="118">
        <v>21402</v>
      </c>
      <c r="B164" s="118" t="s">
        <v>1603</v>
      </c>
      <c r="C164" s="61"/>
      <c r="D164" s="58">
        <f>SUM(E164:S164)</f>
        <v>0</v>
      </c>
      <c r="E164" s="61"/>
      <c r="F164" s="61"/>
      <c r="G164" s="61"/>
      <c r="H164" s="68"/>
      <c r="I164" s="59"/>
      <c r="J164" s="61"/>
      <c r="K164" s="61"/>
      <c r="L164" s="59"/>
      <c r="M164" s="61"/>
      <c r="N164" s="61"/>
      <c r="O164" s="59"/>
      <c r="P164" s="61"/>
      <c r="Q164" s="59"/>
      <c r="R164" s="61"/>
      <c r="S164" s="61"/>
      <c r="T164" s="58">
        <f>C164+D164</f>
        <v>0</v>
      </c>
      <c r="U164" s="58">
        <f>'L02'!C995</f>
        <v>0</v>
      </c>
      <c r="V164" s="58">
        <f>T164-U164</f>
        <v>0</v>
      </c>
      <c r="W164" s="59"/>
    </row>
    <row customHeight="1" ht="17.25">
      <c r="A165" s="118">
        <v>21403</v>
      </c>
      <c r="B165" s="118" t="s">
        <v>1610</v>
      </c>
      <c r="C165" s="61"/>
      <c r="D165" s="58">
        <f>SUM(E165:S165)</f>
        <v>0</v>
      </c>
      <c r="E165" s="61"/>
      <c r="F165" s="61"/>
      <c r="G165" s="61"/>
      <c r="H165" s="68"/>
      <c r="I165" s="59"/>
      <c r="J165" s="61"/>
      <c r="K165" s="61"/>
      <c r="L165" s="59"/>
      <c r="M165" s="61"/>
      <c r="N165" s="61"/>
      <c r="O165" s="59"/>
      <c r="P165" s="61"/>
      <c r="Q165" s="59"/>
      <c r="R165" s="61"/>
      <c r="S165" s="61"/>
      <c r="T165" s="58">
        <f>C165+D165</f>
        <v>0</v>
      </c>
      <c r="U165" s="58">
        <f>'L02'!C1005</f>
        <v>0</v>
      </c>
      <c r="V165" s="58">
        <f>T165-U165</f>
        <v>0</v>
      </c>
      <c r="W165" s="59"/>
    </row>
    <row customHeight="1" ht="17.25">
      <c r="A166" s="118">
        <v>21405</v>
      </c>
      <c r="B166" s="118" t="s">
        <v>1617</v>
      </c>
      <c r="C166" s="61"/>
      <c r="D166" s="58">
        <f>SUM(E166:S166)</f>
        <v>0</v>
      </c>
      <c r="E166" s="61"/>
      <c r="F166" s="61"/>
      <c r="G166" s="61"/>
      <c r="H166" s="68"/>
      <c r="I166" s="59"/>
      <c r="J166" s="61"/>
      <c r="K166" s="61"/>
      <c r="L166" s="59"/>
      <c r="M166" s="61"/>
      <c r="N166" s="61"/>
      <c r="O166" s="59"/>
      <c r="P166" s="61"/>
      <c r="Q166" s="59"/>
      <c r="R166" s="61"/>
      <c r="S166" s="61"/>
      <c r="T166" s="58">
        <f>C166+D166</f>
        <v>0</v>
      </c>
      <c r="U166" s="58">
        <f>'L02'!C1015</f>
        <v>0</v>
      </c>
      <c r="V166" s="58">
        <f>T166-U166</f>
        <v>0</v>
      </c>
      <c r="W166" s="59"/>
    </row>
    <row customHeight="1" ht="17.25">
      <c r="A167" s="118">
        <v>21499</v>
      </c>
      <c r="B167" s="118" t="s">
        <v>2204</v>
      </c>
      <c r="C167" s="61">
        <v>1000</v>
      </c>
      <c r="D167" s="58">
        <f>SUM(E167:S167)</f>
        <v>134</v>
      </c>
      <c r="E167" s="61"/>
      <c r="F167" s="61">
        <v>1002</v>
      </c>
      <c r="G167" s="61">
        <v>629</v>
      </c>
      <c r="H167" s="68"/>
      <c r="I167" s="59"/>
      <c r="J167" s="61"/>
      <c r="K167" s="61"/>
      <c r="L167" s="59"/>
      <c r="M167" s="61">
        <v>-1497</v>
      </c>
      <c r="N167" s="61"/>
      <c r="O167" s="59"/>
      <c r="P167" s="61"/>
      <c r="Q167" s="59"/>
      <c r="R167" s="61"/>
      <c r="S167" s="61"/>
      <c r="T167" s="58">
        <f>C167+D167</f>
        <v>1134</v>
      </c>
      <c r="U167" s="58">
        <f>'L02'!C1022</f>
        <v>1134</v>
      </c>
      <c r="V167" s="58">
        <f>T167-U167</f>
        <v>0</v>
      </c>
      <c r="W167" s="59"/>
    </row>
    <row customHeight="1" ht="17.25">
      <c r="A168" s="118">
        <v>215</v>
      </c>
      <c r="B168" s="119" t="s">
        <v>1623</v>
      </c>
      <c r="C168" s="58">
        <f>SUM(C169:C175)</f>
        <v>555</v>
      </c>
      <c r="D168" s="58">
        <f>SUM(D169:D175)</f>
        <v>1912</v>
      </c>
      <c r="E168" s="58">
        <f>SUM(E169:E175)</f>
        <v>0</v>
      </c>
      <c r="F168" s="58">
        <f>SUM(F169:F175)</f>
        <v>0</v>
      </c>
      <c r="G168" s="58">
        <f>SUM(G169:G175)</f>
        <v>0</v>
      </c>
      <c r="H168" s="58">
        <f>SUM(H169:H175)</f>
        <v>0</v>
      </c>
      <c r="I168" s="58">
        <f>SUM(I169:I175)</f>
        <v>0</v>
      </c>
      <c r="J168" s="58">
        <f>SUM(J169:J175)</f>
        <v>0</v>
      </c>
      <c r="K168" s="58">
        <f>SUM(K169:K175)</f>
        <v>0</v>
      </c>
      <c r="L168" s="58">
        <f>SUM(L169:L175)</f>
        <v>0</v>
      </c>
      <c r="M168" s="58">
        <f>SUM(M169:M175)</f>
        <v>1912</v>
      </c>
      <c r="N168" s="58">
        <f>SUM(N169:N175)</f>
        <v>0</v>
      </c>
      <c r="O168" s="58">
        <f>SUM(O169:O175)</f>
        <v>0</v>
      </c>
      <c r="P168" s="58">
        <f>SUM(P169:P175)</f>
        <v>0</v>
      </c>
      <c r="Q168" s="58">
        <f>SUM(Q169:Q175)</f>
        <v>0</v>
      </c>
      <c r="R168" s="58">
        <f>SUM(R169:R175)</f>
        <v>0</v>
      </c>
      <c r="S168" s="58">
        <f>SUM(S169:S175)</f>
        <v>0</v>
      </c>
      <c r="T168" s="58">
        <f>SUM(T169:T175)</f>
        <v>2467</v>
      </c>
      <c r="U168" s="58">
        <f>SUM(U169:U175)</f>
        <v>2467</v>
      </c>
      <c r="V168" s="58">
        <f>SUM(V169:V175)</f>
        <v>0</v>
      </c>
      <c r="W168" s="58">
        <f>SUM(W169:W175)</f>
        <v>0</v>
      </c>
    </row>
    <row customHeight="1" ht="17.25">
      <c r="A169" s="118">
        <v>21501</v>
      </c>
      <c r="B169" s="118" t="s">
        <v>1624</v>
      </c>
      <c r="C169" s="61">
        <v>53</v>
      </c>
      <c r="D169" s="58">
        <f>SUM(E169:S169)</f>
        <v>-31</v>
      </c>
      <c r="E169" s="61"/>
      <c r="F169" s="61"/>
      <c r="G169" s="61"/>
      <c r="H169" s="68"/>
      <c r="I169" s="59"/>
      <c r="J169" s="61"/>
      <c r="K169" s="61"/>
      <c r="L169" s="59"/>
      <c r="M169" s="61">
        <v>-31</v>
      </c>
      <c r="N169" s="61"/>
      <c r="O169" s="59"/>
      <c r="P169" s="61"/>
      <c r="Q169" s="59"/>
      <c r="R169" s="61"/>
      <c r="S169" s="61"/>
      <c r="T169" s="58">
        <f>C169+D169</f>
        <v>22</v>
      </c>
      <c r="U169" s="58">
        <f>'L02'!C1026</f>
        <v>22</v>
      </c>
      <c r="V169" s="58">
        <f>T169-U169</f>
        <v>0</v>
      </c>
      <c r="W169" s="59"/>
    </row>
    <row customHeight="1" ht="17.25">
      <c r="A170" s="118">
        <v>21502</v>
      </c>
      <c r="B170" s="118" t="s">
        <v>1631</v>
      </c>
      <c r="C170" s="61"/>
      <c r="D170" s="58">
        <f>SUM(E170:S170)</f>
        <v>0</v>
      </c>
      <c r="E170" s="61"/>
      <c r="F170" s="61"/>
      <c r="G170" s="61"/>
      <c r="H170" s="68"/>
      <c r="I170" s="59"/>
      <c r="J170" s="61"/>
      <c r="K170" s="61"/>
      <c r="L170" s="59"/>
      <c r="M170" s="61"/>
      <c r="N170" s="61"/>
      <c r="O170" s="59"/>
      <c r="P170" s="61"/>
      <c r="Q170" s="59"/>
      <c r="R170" s="61"/>
      <c r="S170" s="61"/>
      <c r="T170" s="58">
        <f>C170+D170</f>
        <v>0</v>
      </c>
      <c r="U170" s="58">
        <f>'L02'!C1036</f>
        <v>0</v>
      </c>
      <c r="V170" s="58">
        <f>T170-U170</f>
        <v>0</v>
      </c>
      <c r="W170" s="59"/>
    </row>
    <row customHeight="1" ht="17.25">
      <c r="A171" s="118">
        <v>21503</v>
      </c>
      <c r="B171" s="118" t="s">
        <v>1644</v>
      </c>
      <c r="C171" s="61"/>
      <c r="D171" s="58">
        <f>SUM(E171:S171)</f>
        <v>0</v>
      </c>
      <c r="E171" s="61"/>
      <c r="F171" s="61"/>
      <c r="G171" s="61"/>
      <c r="H171" s="68"/>
      <c r="I171" s="59"/>
      <c r="J171" s="61"/>
      <c r="K171" s="61"/>
      <c r="L171" s="59"/>
      <c r="M171" s="61"/>
      <c r="N171" s="61"/>
      <c r="O171" s="59"/>
      <c r="P171" s="61"/>
      <c r="Q171" s="59"/>
      <c r="R171" s="61"/>
      <c r="S171" s="61"/>
      <c r="T171" s="58">
        <f>C171+D171</f>
        <v>0</v>
      </c>
      <c r="U171" s="58">
        <f>'L02'!C1052</f>
        <v>0</v>
      </c>
      <c r="V171" s="58">
        <f>T171-U171</f>
        <v>0</v>
      </c>
      <c r="W171" s="59"/>
    </row>
    <row customHeight="1" ht="17.25">
      <c r="A172" s="118">
        <v>21505</v>
      </c>
      <c r="B172" s="118" t="s">
        <v>1646</v>
      </c>
      <c r="C172" s="61">
        <v>478</v>
      </c>
      <c r="D172" s="58">
        <f>SUM(E172:S172)</f>
        <v>144</v>
      </c>
      <c r="E172" s="61"/>
      <c r="F172" s="61"/>
      <c r="G172" s="61"/>
      <c r="H172" s="68"/>
      <c r="I172" s="59"/>
      <c r="J172" s="61"/>
      <c r="K172" s="61"/>
      <c r="L172" s="59"/>
      <c r="M172" s="61">
        <v>144</v>
      </c>
      <c r="N172" s="61"/>
      <c r="O172" s="59"/>
      <c r="P172" s="61"/>
      <c r="Q172" s="59"/>
      <c r="R172" s="61"/>
      <c r="S172" s="61"/>
      <c r="T172" s="58">
        <f>C172+D172</f>
        <v>622</v>
      </c>
      <c r="U172" s="58">
        <f>'L02'!C1057</f>
        <v>622</v>
      </c>
      <c r="V172" s="58">
        <f>T172-U172</f>
        <v>0</v>
      </c>
      <c r="W172" s="59"/>
    </row>
    <row customHeight="1" ht="17.25">
      <c r="A173" s="118">
        <v>21507</v>
      </c>
      <c r="B173" s="118" t="s">
        <v>1653</v>
      </c>
      <c r="C173" s="61"/>
      <c r="D173" s="58">
        <f>SUM(E173:S173)</f>
        <v>0</v>
      </c>
      <c r="E173" s="61"/>
      <c r="F173" s="61"/>
      <c r="G173" s="61"/>
      <c r="H173" s="68"/>
      <c r="I173" s="59"/>
      <c r="J173" s="61"/>
      <c r="K173" s="61"/>
      <c r="L173" s="59"/>
      <c r="M173" s="61"/>
      <c r="N173" s="61"/>
      <c r="O173" s="59"/>
      <c r="P173" s="61"/>
      <c r="Q173" s="59"/>
      <c r="R173" s="61"/>
      <c r="S173" s="61"/>
      <c r="T173" s="58">
        <f>C173+D173</f>
        <v>0</v>
      </c>
      <c r="U173" s="58">
        <f>'L02'!C1068</f>
        <v>0</v>
      </c>
      <c r="V173" s="58">
        <f>T173-U173</f>
        <v>0</v>
      </c>
      <c r="W173" s="59"/>
    </row>
    <row customHeight="1" ht="17.25">
      <c r="A174" s="118">
        <v>21508</v>
      </c>
      <c r="B174" s="118" t="s">
        <v>1657</v>
      </c>
      <c r="C174" s="61"/>
      <c r="D174" s="58">
        <f>SUM(E174:S174)</f>
        <v>1808</v>
      </c>
      <c r="E174" s="61"/>
      <c r="F174" s="61"/>
      <c r="G174" s="61"/>
      <c r="H174" s="68"/>
      <c r="I174" s="59"/>
      <c r="J174" s="61"/>
      <c r="K174" s="61"/>
      <c r="L174" s="59"/>
      <c r="M174" s="61">
        <v>1808</v>
      </c>
      <c r="N174" s="61"/>
      <c r="O174" s="59"/>
      <c r="P174" s="61"/>
      <c r="Q174" s="59"/>
      <c r="R174" s="61"/>
      <c r="S174" s="61"/>
      <c r="T174" s="58">
        <f>C174+D174</f>
        <v>1808</v>
      </c>
      <c r="U174" s="58">
        <f>'L02'!C1075</f>
        <v>1808</v>
      </c>
      <c r="V174" s="58">
        <f>T174-U174</f>
        <v>0</v>
      </c>
      <c r="W174" s="59"/>
    </row>
    <row customHeight="1" ht="17.25">
      <c r="A175" s="118">
        <v>21599</v>
      </c>
      <c r="B175" s="118" t="s">
        <v>2205</v>
      </c>
      <c r="C175" s="61">
        <v>24</v>
      </c>
      <c r="D175" s="58">
        <f>SUM(E175:S175)</f>
        <v>-9</v>
      </c>
      <c r="E175" s="61"/>
      <c r="F175" s="61"/>
      <c r="G175" s="61"/>
      <c r="H175" s="68"/>
      <c r="I175" s="59"/>
      <c r="J175" s="61"/>
      <c r="K175" s="61"/>
      <c r="L175" s="59"/>
      <c r="M175" s="61">
        <v>-9</v>
      </c>
      <c r="N175" s="61"/>
      <c r="O175" s="59"/>
      <c r="P175" s="61"/>
      <c r="Q175" s="59"/>
      <c r="R175" s="61"/>
      <c r="S175" s="61"/>
      <c r="T175" s="58">
        <f>C175+D175</f>
        <v>15</v>
      </c>
      <c r="U175" s="58">
        <f>'L02'!C1083</f>
        <v>15</v>
      </c>
      <c r="V175" s="58">
        <f>T175-U175</f>
        <v>0</v>
      </c>
      <c r="W175" s="59"/>
    </row>
    <row customHeight="1" ht="17.25">
      <c r="A176" s="118">
        <v>216</v>
      </c>
      <c r="B176" s="119" t="s">
        <v>1668</v>
      </c>
      <c r="C176" s="58">
        <f>SUM(C177:C179)</f>
        <v>784</v>
      </c>
      <c r="D176" s="58">
        <f>SUM(D177:D179)</f>
        <v>-616</v>
      </c>
      <c r="E176" s="58">
        <f>SUM(E177:E179)</f>
        <v>0</v>
      </c>
      <c r="F176" s="58">
        <f>SUM(F177:F179)</f>
        <v>0</v>
      </c>
      <c r="G176" s="58">
        <f>SUM(G177:G179)</f>
        <v>0</v>
      </c>
      <c r="H176" s="58">
        <f>SUM(H177:H179)</f>
        <v>0</v>
      </c>
      <c r="I176" s="58">
        <f>SUM(I177:I179)</f>
        <v>0</v>
      </c>
      <c r="J176" s="58">
        <f>SUM(J177:J179)</f>
        <v>0</v>
      </c>
      <c r="K176" s="58">
        <f>SUM(K177:K179)</f>
        <v>0</v>
      </c>
      <c r="L176" s="58">
        <f>SUM(L177:L179)</f>
        <v>0</v>
      </c>
      <c r="M176" s="58">
        <f>SUM(M177:M179)</f>
        <v>-616</v>
      </c>
      <c r="N176" s="58">
        <f>SUM(N177:N179)</f>
        <v>0</v>
      </c>
      <c r="O176" s="58">
        <f>SUM(O177:O179)</f>
        <v>0</v>
      </c>
      <c r="P176" s="58">
        <f>SUM(P177:P179)</f>
        <v>0</v>
      </c>
      <c r="Q176" s="58">
        <f>SUM(Q177:Q179)</f>
        <v>0</v>
      </c>
      <c r="R176" s="58">
        <f>SUM(R177:R179)</f>
        <v>0</v>
      </c>
      <c r="S176" s="58">
        <f>SUM(S177:S179)</f>
        <v>0</v>
      </c>
      <c r="T176" s="58">
        <f>SUM(T177:T179)</f>
        <v>168</v>
      </c>
      <c r="U176" s="58">
        <f>SUM(U177:U179)</f>
        <v>168</v>
      </c>
      <c r="V176" s="58">
        <f>SUM(V177:V179)</f>
        <v>0</v>
      </c>
      <c r="W176" s="58">
        <f>SUM(W177:W179)</f>
        <v>0</v>
      </c>
    </row>
    <row customHeight="1" ht="17.25">
      <c r="A177" s="118">
        <v>21602</v>
      </c>
      <c r="B177" s="118" t="s">
        <v>1669</v>
      </c>
      <c r="C177" s="61">
        <v>134</v>
      </c>
      <c r="D177" s="58">
        <f>SUM(E177:S177)</f>
        <v>19</v>
      </c>
      <c r="E177" s="61"/>
      <c r="F177" s="61"/>
      <c r="G177" s="61"/>
      <c r="H177" s="68"/>
      <c r="I177" s="59"/>
      <c r="J177" s="61"/>
      <c r="K177" s="61"/>
      <c r="L177" s="59"/>
      <c r="M177" s="61">
        <v>19</v>
      </c>
      <c r="N177" s="61"/>
      <c r="O177" s="59"/>
      <c r="P177" s="61"/>
      <c r="Q177" s="59"/>
      <c r="R177" s="61"/>
      <c r="S177" s="61"/>
      <c r="T177" s="58">
        <f>C177+D177</f>
        <v>153</v>
      </c>
      <c r="U177" s="58">
        <f>'L02'!C1090</f>
        <v>153</v>
      </c>
      <c r="V177" s="58">
        <f>T177-U177</f>
        <v>0</v>
      </c>
      <c r="W177" s="59"/>
    </row>
    <row customHeight="1" ht="17.25">
      <c r="A178" s="118">
        <v>21606</v>
      </c>
      <c r="B178" s="118" t="s">
        <v>1675</v>
      </c>
      <c r="C178" s="61"/>
      <c r="D178" s="58">
        <f>SUM(E178:S178)</f>
        <v>15</v>
      </c>
      <c r="E178" s="61"/>
      <c r="F178" s="61"/>
      <c r="G178" s="61"/>
      <c r="H178" s="68"/>
      <c r="I178" s="59"/>
      <c r="J178" s="61"/>
      <c r="K178" s="61"/>
      <c r="L178" s="59"/>
      <c r="M178" s="61">
        <v>15</v>
      </c>
      <c r="N178" s="61"/>
      <c r="O178" s="59"/>
      <c r="P178" s="61"/>
      <c r="Q178" s="59"/>
      <c r="R178" s="61"/>
      <c r="S178" s="61"/>
      <c r="T178" s="58">
        <f>C178+D178</f>
        <v>15</v>
      </c>
      <c r="U178" s="58">
        <f>'L02'!C1100</f>
        <v>15</v>
      </c>
      <c r="V178" s="58">
        <f>T178-U178</f>
        <v>0</v>
      </c>
      <c r="W178" s="59"/>
    </row>
    <row customHeight="1" ht="17.25">
      <c r="A179" s="118">
        <v>21699</v>
      </c>
      <c r="B179" s="118" t="s">
        <v>2206</v>
      </c>
      <c r="C179" s="61">
        <v>650</v>
      </c>
      <c r="D179" s="58">
        <f>SUM(E179:S179)</f>
        <v>-650</v>
      </c>
      <c r="E179" s="61"/>
      <c r="F179" s="61"/>
      <c r="G179" s="61"/>
      <c r="H179" s="68"/>
      <c r="I179" s="59"/>
      <c r="J179" s="61"/>
      <c r="K179" s="61"/>
      <c r="L179" s="59"/>
      <c r="M179" s="61">
        <v>-650</v>
      </c>
      <c r="N179" s="61"/>
      <c r="O179" s="59"/>
      <c r="P179" s="61"/>
      <c r="Q179" s="59"/>
      <c r="R179" s="61"/>
      <c r="S179" s="61"/>
      <c r="T179" s="58">
        <f>C179+D179</f>
        <v>0</v>
      </c>
      <c r="U179" s="58">
        <f>'L02'!C1106</f>
        <v>0</v>
      </c>
      <c r="V179" s="58">
        <f>T179-U179</f>
        <v>0</v>
      </c>
      <c r="W179" s="59"/>
    </row>
    <row customHeight="1" ht="17.25">
      <c r="A180" s="118">
        <v>217</v>
      </c>
      <c r="B180" s="119" t="s">
        <v>1681</v>
      </c>
      <c r="C180" s="58">
        <f>SUM(C181:C185)</f>
        <v>0</v>
      </c>
      <c r="D180" s="58">
        <f>SUM(D181:D185)</f>
        <v>0</v>
      </c>
      <c r="E180" s="58">
        <f>SUM(E181:E185)</f>
        <v>0</v>
      </c>
      <c r="F180" s="58">
        <f>SUM(F181:F185)</f>
        <v>0</v>
      </c>
      <c r="G180" s="58">
        <f>SUM(G181:G185)</f>
        <v>0</v>
      </c>
      <c r="H180" s="58">
        <f>SUM(H181:H185)</f>
        <v>0</v>
      </c>
      <c r="I180" s="58">
        <f>SUM(I181:I185)</f>
        <v>0</v>
      </c>
      <c r="J180" s="58">
        <f>SUM(J181:J185)</f>
        <v>0</v>
      </c>
      <c r="K180" s="58">
        <f>SUM(K181:K185)</f>
        <v>0</v>
      </c>
      <c r="L180" s="58">
        <f>SUM(L181:L185)</f>
        <v>0</v>
      </c>
      <c r="M180" s="58">
        <f>SUM(M181:M185)</f>
        <v>0</v>
      </c>
      <c r="N180" s="58">
        <f>SUM(N181:N185)</f>
        <v>0</v>
      </c>
      <c r="O180" s="58">
        <f>SUM(O181:O185)</f>
        <v>0</v>
      </c>
      <c r="P180" s="58">
        <f>SUM(P181:P185)</f>
        <v>0</v>
      </c>
      <c r="Q180" s="58">
        <f>SUM(Q181:Q185)</f>
        <v>0</v>
      </c>
      <c r="R180" s="58">
        <f>SUM(R181:R185)</f>
        <v>0</v>
      </c>
      <c r="S180" s="58">
        <f>SUM(S181:S185)</f>
        <v>0</v>
      </c>
      <c r="T180" s="58">
        <f>SUM(T181:T185)</f>
        <v>0</v>
      </c>
      <c r="U180" s="58">
        <f>SUM(U181:U185)</f>
        <v>0</v>
      </c>
      <c r="V180" s="58">
        <f>SUM(V181:V185)</f>
        <v>0</v>
      </c>
      <c r="W180" s="58">
        <f>SUM(W181:W185)</f>
        <v>0</v>
      </c>
    </row>
    <row customHeight="1" ht="17.25">
      <c r="A181" s="118">
        <v>21701</v>
      </c>
      <c r="B181" s="118" t="s">
        <v>1682</v>
      </c>
      <c r="C181" s="61"/>
      <c r="D181" s="58">
        <f>SUM(E181:S181)</f>
        <v>0</v>
      </c>
      <c r="E181" s="61"/>
      <c r="F181" s="61"/>
      <c r="G181" s="61"/>
      <c r="H181" s="68"/>
      <c r="I181" s="59"/>
      <c r="J181" s="61"/>
      <c r="K181" s="61"/>
      <c r="L181" s="59"/>
      <c r="M181" s="61"/>
      <c r="N181" s="61"/>
      <c r="O181" s="59"/>
      <c r="P181" s="61"/>
      <c r="Q181" s="59"/>
      <c r="R181" s="61"/>
      <c r="S181" s="61"/>
      <c r="T181" s="58">
        <f>C181+D181</f>
        <v>0</v>
      </c>
      <c r="U181" s="58">
        <f>'L02'!C1110</f>
        <v>0</v>
      </c>
      <c r="V181" s="58">
        <f>T181-U181</f>
        <v>0</v>
      </c>
      <c r="W181" s="59"/>
    </row>
    <row customHeight="1" ht="17.25">
      <c r="A182" s="118">
        <v>21702</v>
      </c>
      <c r="B182" s="118" t="s">
        <v>1685</v>
      </c>
      <c r="C182" s="61"/>
      <c r="D182" s="58">
        <f>SUM(E182:S182)</f>
        <v>0</v>
      </c>
      <c r="E182" s="61"/>
      <c r="F182" s="61"/>
      <c r="G182" s="61"/>
      <c r="H182" s="68"/>
      <c r="I182" s="59"/>
      <c r="J182" s="61"/>
      <c r="K182" s="61"/>
      <c r="L182" s="59"/>
      <c r="M182" s="61"/>
      <c r="N182" s="61"/>
      <c r="O182" s="59"/>
      <c r="P182" s="61"/>
      <c r="Q182" s="59"/>
      <c r="R182" s="61"/>
      <c r="S182" s="61"/>
      <c r="T182" s="58">
        <f>C182+D182</f>
        <v>0</v>
      </c>
      <c r="U182" s="58">
        <f>'L02'!C1117</f>
        <v>0</v>
      </c>
      <c r="V182" s="58">
        <f>T182-U182</f>
        <v>0</v>
      </c>
      <c r="W182" s="59"/>
    </row>
    <row customHeight="1" ht="17.25">
      <c r="A183" s="118">
        <v>21703</v>
      </c>
      <c r="B183" s="118" t="s">
        <v>1695</v>
      </c>
      <c r="C183" s="61"/>
      <c r="D183" s="58">
        <f>SUM(E183:S183)</f>
        <v>0</v>
      </c>
      <c r="E183" s="61"/>
      <c r="F183" s="61"/>
      <c r="G183" s="61"/>
      <c r="H183" s="68"/>
      <c r="I183" s="59"/>
      <c r="J183" s="61"/>
      <c r="K183" s="61"/>
      <c r="L183" s="59"/>
      <c r="M183" s="61"/>
      <c r="N183" s="61"/>
      <c r="O183" s="59"/>
      <c r="P183" s="61"/>
      <c r="Q183" s="59"/>
      <c r="R183" s="61"/>
      <c r="S183" s="61"/>
      <c r="T183" s="58">
        <f>C183+D183</f>
        <v>0</v>
      </c>
      <c r="U183" s="58">
        <f>'L02'!C1127</f>
        <v>0</v>
      </c>
      <c r="V183" s="58">
        <f>T183-U183</f>
        <v>0</v>
      </c>
      <c r="W183" s="59"/>
    </row>
    <row customHeight="1" ht="17.25">
      <c r="A184" s="118">
        <v>21704</v>
      </c>
      <c r="B184" s="118" t="s">
        <v>1701</v>
      </c>
      <c r="C184" s="61"/>
      <c r="D184" s="58">
        <f>SUM(E184:S184)</f>
        <v>0</v>
      </c>
      <c r="E184" s="61"/>
      <c r="F184" s="61"/>
      <c r="G184" s="61"/>
      <c r="H184" s="68"/>
      <c r="I184" s="59"/>
      <c r="J184" s="61"/>
      <c r="K184" s="61"/>
      <c r="L184" s="59"/>
      <c r="M184" s="61"/>
      <c r="N184" s="61"/>
      <c r="O184" s="59"/>
      <c r="P184" s="61"/>
      <c r="Q184" s="59"/>
      <c r="R184" s="61"/>
      <c r="S184" s="61"/>
      <c r="T184" s="58">
        <f>C184+D184</f>
        <v>0</v>
      </c>
      <c r="U184" s="58">
        <f>'L02'!C1133</f>
        <v>0</v>
      </c>
      <c r="V184" s="58">
        <f>T184-U184</f>
        <v>0</v>
      </c>
      <c r="W184" s="59"/>
    </row>
    <row customHeight="1" ht="17.25">
      <c r="A185" s="118">
        <v>21799</v>
      </c>
      <c r="B185" s="118" t="s">
        <v>2207</v>
      </c>
      <c r="C185" s="61"/>
      <c r="D185" s="58">
        <f>SUM(E185:S185)</f>
        <v>0</v>
      </c>
      <c r="E185" s="61"/>
      <c r="F185" s="61"/>
      <c r="G185" s="61"/>
      <c r="H185" s="68"/>
      <c r="I185" s="59"/>
      <c r="J185" s="61"/>
      <c r="K185" s="61"/>
      <c r="L185" s="59"/>
      <c r="M185" s="61"/>
      <c r="N185" s="61"/>
      <c r="O185" s="59"/>
      <c r="P185" s="61"/>
      <c r="Q185" s="59"/>
      <c r="R185" s="61"/>
      <c r="S185" s="61"/>
      <c r="T185" s="58">
        <f>C185+D185</f>
        <v>0</v>
      </c>
      <c r="U185" s="58">
        <f>'L02'!C1136</f>
        <v>0</v>
      </c>
      <c r="V185" s="58">
        <f>T185-U185</f>
        <v>0</v>
      </c>
      <c r="W185" s="59"/>
    </row>
    <row customHeight="1" ht="17.25">
      <c r="A186" s="118">
        <v>219</v>
      </c>
      <c r="B186" s="119" t="s">
        <v>1707</v>
      </c>
      <c r="C186" s="58">
        <f>SUM(C187:C195)</f>
        <v>0</v>
      </c>
      <c r="D186" s="58">
        <f>SUM(D187:D195)</f>
        <v>0</v>
      </c>
      <c r="E186" s="58">
        <f>SUM(E187:E195)</f>
        <v>0</v>
      </c>
      <c r="F186" s="58">
        <f>SUM(F187:F195)</f>
        <v>0</v>
      </c>
      <c r="G186" s="58">
        <f>SUM(G187:G195)</f>
        <v>0</v>
      </c>
      <c r="H186" s="58">
        <f>SUM(H187:H195)</f>
        <v>0</v>
      </c>
      <c r="I186" s="58">
        <f>SUM(I187:I195)</f>
        <v>0</v>
      </c>
      <c r="J186" s="58">
        <f>SUM(J187:J195)</f>
        <v>0</v>
      </c>
      <c r="K186" s="58">
        <f>SUM(K187:K195)</f>
        <v>0</v>
      </c>
      <c r="L186" s="58">
        <f>SUM(L187:L195)</f>
        <v>0</v>
      </c>
      <c r="M186" s="58">
        <f>SUM(M187:M195)</f>
        <v>0</v>
      </c>
      <c r="N186" s="58">
        <f>SUM(N187:N195)</f>
        <v>0</v>
      </c>
      <c r="O186" s="58">
        <f>SUM(O187:O195)</f>
        <v>0</v>
      </c>
      <c r="P186" s="58">
        <f>SUM(P187:P195)</f>
        <v>0</v>
      </c>
      <c r="Q186" s="58">
        <f>SUM(Q187:Q195)</f>
        <v>0</v>
      </c>
      <c r="R186" s="58">
        <f>SUM(R187:R195)</f>
        <v>0</v>
      </c>
      <c r="S186" s="58">
        <f>SUM(S187:S195)</f>
        <v>0</v>
      </c>
      <c r="T186" s="58">
        <f>SUM(T187:T195)</f>
        <v>0</v>
      </c>
      <c r="U186" s="58">
        <f>SUM(U187:U195)</f>
        <v>0</v>
      </c>
      <c r="V186" s="58">
        <f>SUM(V187:V195)</f>
        <v>0</v>
      </c>
      <c r="W186" s="58">
        <f>SUM(W187:W195)</f>
        <v>0</v>
      </c>
    </row>
    <row customHeight="1" ht="17.25">
      <c r="A187" s="118">
        <v>21901</v>
      </c>
      <c r="B187" s="118" t="s">
        <v>1708</v>
      </c>
      <c r="C187" s="61"/>
      <c r="D187" s="58">
        <f>SUM(E187:S187)</f>
        <v>0</v>
      </c>
      <c r="E187" s="61"/>
      <c r="F187" s="61"/>
      <c r="G187" s="61"/>
      <c r="H187" s="68"/>
      <c r="I187" s="59"/>
      <c r="J187" s="61"/>
      <c r="K187" s="61"/>
      <c r="L187" s="59"/>
      <c r="M187" s="61"/>
      <c r="N187" s="61"/>
      <c r="O187" s="59"/>
      <c r="P187" s="61"/>
      <c r="Q187" s="59"/>
      <c r="R187" s="61"/>
      <c r="S187" s="61"/>
      <c r="T187" s="58">
        <f>C187+D187</f>
        <v>0</v>
      </c>
      <c r="U187" s="58">
        <f>'L02'!C1140</f>
        <v>0</v>
      </c>
      <c r="V187" s="58">
        <f>T187-U187</f>
        <v>0</v>
      </c>
      <c r="W187" s="59"/>
    </row>
    <row customHeight="1" ht="17.25">
      <c r="A188" s="118">
        <v>21902</v>
      </c>
      <c r="B188" s="118" t="s">
        <v>1709</v>
      </c>
      <c r="C188" s="61"/>
      <c r="D188" s="58">
        <f>SUM(E188:S188)</f>
        <v>0</v>
      </c>
      <c r="E188" s="61"/>
      <c r="F188" s="61"/>
      <c r="G188" s="61"/>
      <c r="H188" s="68"/>
      <c r="I188" s="59"/>
      <c r="J188" s="61"/>
      <c r="K188" s="61"/>
      <c r="L188" s="59"/>
      <c r="M188" s="61"/>
      <c r="N188" s="61"/>
      <c r="O188" s="59"/>
      <c r="P188" s="61"/>
      <c r="Q188" s="59"/>
      <c r="R188" s="61"/>
      <c r="S188" s="61"/>
      <c r="T188" s="58">
        <f>C188+D188</f>
        <v>0</v>
      </c>
      <c r="U188" s="58">
        <f>'L02'!C1141</f>
        <v>0</v>
      </c>
      <c r="V188" s="58">
        <f>T188-U188</f>
        <v>0</v>
      </c>
      <c r="W188" s="59"/>
    </row>
    <row customHeight="1" ht="17.25">
      <c r="A189" s="118">
        <v>21903</v>
      </c>
      <c r="B189" s="118" t="s">
        <v>1710</v>
      </c>
      <c r="C189" s="61"/>
      <c r="D189" s="58">
        <f>SUM(E189:S189)</f>
        <v>0</v>
      </c>
      <c r="E189" s="61"/>
      <c r="F189" s="61"/>
      <c r="G189" s="61"/>
      <c r="H189" s="68"/>
      <c r="I189" s="59"/>
      <c r="J189" s="61"/>
      <c r="K189" s="61"/>
      <c r="L189" s="59"/>
      <c r="M189" s="61"/>
      <c r="N189" s="61"/>
      <c r="O189" s="59"/>
      <c r="P189" s="61"/>
      <c r="Q189" s="59"/>
      <c r="R189" s="61"/>
      <c r="S189" s="61"/>
      <c r="T189" s="58">
        <f>C189+D189</f>
        <v>0</v>
      </c>
      <c r="U189" s="58">
        <f>'L02'!C1142</f>
        <v>0</v>
      </c>
      <c r="V189" s="58">
        <f>T189-U189</f>
        <v>0</v>
      </c>
      <c r="W189" s="59"/>
    </row>
    <row customHeight="1" ht="17.25">
      <c r="A190" s="118">
        <v>21904</v>
      </c>
      <c r="B190" s="118" t="s">
        <v>1711</v>
      </c>
      <c r="C190" s="61"/>
      <c r="D190" s="58">
        <f>SUM(E190:S190)</f>
        <v>0</v>
      </c>
      <c r="E190" s="61"/>
      <c r="F190" s="61"/>
      <c r="G190" s="61"/>
      <c r="H190" s="68"/>
      <c r="I190" s="59"/>
      <c r="J190" s="61"/>
      <c r="K190" s="61"/>
      <c r="L190" s="59"/>
      <c r="M190" s="61"/>
      <c r="N190" s="61"/>
      <c r="O190" s="59"/>
      <c r="P190" s="61"/>
      <c r="Q190" s="59"/>
      <c r="R190" s="61"/>
      <c r="S190" s="61"/>
      <c r="T190" s="58">
        <f>C190+D190</f>
        <v>0</v>
      </c>
      <c r="U190" s="58">
        <f>'L02'!C1143</f>
        <v>0</v>
      </c>
      <c r="V190" s="58">
        <f>T190-U190</f>
        <v>0</v>
      </c>
      <c r="W190" s="59"/>
    </row>
    <row customHeight="1" ht="17.25">
      <c r="A191" s="118">
        <v>21905</v>
      </c>
      <c r="B191" s="118" t="s">
        <v>1712</v>
      </c>
      <c r="C191" s="61"/>
      <c r="D191" s="58">
        <f>SUM(E191:S191)</f>
        <v>0</v>
      </c>
      <c r="E191" s="61"/>
      <c r="F191" s="61"/>
      <c r="G191" s="61"/>
      <c r="H191" s="68"/>
      <c r="I191" s="59"/>
      <c r="J191" s="61"/>
      <c r="K191" s="61"/>
      <c r="L191" s="59"/>
      <c r="M191" s="61"/>
      <c r="N191" s="61"/>
      <c r="O191" s="59"/>
      <c r="P191" s="61"/>
      <c r="Q191" s="59"/>
      <c r="R191" s="61"/>
      <c r="S191" s="61"/>
      <c r="T191" s="58">
        <f>C191+D191</f>
        <v>0</v>
      </c>
      <c r="U191" s="58">
        <f>'L02'!C1144</f>
        <v>0</v>
      </c>
      <c r="V191" s="58">
        <f>T191-U191</f>
        <v>0</v>
      </c>
      <c r="W191" s="59"/>
    </row>
    <row customHeight="1" ht="17.25">
      <c r="A192" s="118">
        <v>21906</v>
      </c>
      <c r="B192" s="118" t="s">
        <v>1493</v>
      </c>
      <c r="C192" s="61"/>
      <c r="D192" s="58">
        <f>SUM(E192:S192)</f>
        <v>0</v>
      </c>
      <c r="E192" s="61"/>
      <c r="F192" s="61"/>
      <c r="G192" s="61"/>
      <c r="H192" s="68"/>
      <c r="I192" s="59"/>
      <c r="J192" s="61"/>
      <c r="K192" s="61"/>
      <c r="L192" s="59"/>
      <c r="M192" s="61"/>
      <c r="N192" s="61"/>
      <c r="O192" s="59"/>
      <c r="P192" s="61"/>
      <c r="Q192" s="59"/>
      <c r="R192" s="61"/>
      <c r="S192" s="61"/>
      <c r="T192" s="58">
        <f>C192+D192</f>
        <v>0</v>
      </c>
      <c r="U192" s="58">
        <f>'L02'!C1145</f>
        <v>0</v>
      </c>
      <c r="V192" s="58">
        <f>T192-U192</f>
        <v>0</v>
      </c>
      <c r="W192" s="59"/>
    </row>
    <row customHeight="1" ht="17.25">
      <c r="A193" s="118">
        <v>21907</v>
      </c>
      <c r="B193" s="118" t="s">
        <v>1713</v>
      </c>
      <c r="C193" s="61"/>
      <c r="D193" s="58">
        <f>SUM(E193:S193)</f>
        <v>0</v>
      </c>
      <c r="E193" s="61"/>
      <c r="F193" s="61"/>
      <c r="G193" s="61"/>
      <c r="H193" s="68"/>
      <c r="I193" s="59"/>
      <c r="J193" s="61"/>
      <c r="K193" s="61"/>
      <c r="L193" s="59"/>
      <c r="M193" s="61"/>
      <c r="N193" s="61"/>
      <c r="O193" s="59"/>
      <c r="P193" s="61"/>
      <c r="Q193" s="59"/>
      <c r="R193" s="61"/>
      <c r="S193" s="61"/>
      <c r="T193" s="58">
        <f>C193+D193</f>
        <v>0</v>
      </c>
      <c r="U193" s="58">
        <f>'L02'!C1146</f>
        <v>0</v>
      </c>
      <c r="V193" s="58">
        <f>T193-U193</f>
        <v>0</v>
      </c>
      <c r="W193" s="59"/>
    </row>
    <row customHeight="1" ht="17.25">
      <c r="A194" s="118">
        <v>21908</v>
      </c>
      <c r="B194" s="118" t="s">
        <v>1714</v>
      </c>
      <c r="C194" s="61"/>
      <c r="D194" s="58">
        <f>SUM(E194:S194)</f>
        <v>0</v>
      </c>
      <c r="E194" s="61"/>
      <c r="F194" s="61"/>
      <c r="G194" s="61"/>
      <c r="H194" s="68"/>
      <c r="I194" s="59"/>
      <c r="J194" s="61"/>
      <c r="K194" s="61"/>
      <c r="L194" s="59"/>
      <c r="M194" s="61"/>
      <c r="N194" s="61"/>
      <c r="O194" s="59"/>
      <c r="P194" s="61"/>
      <c r="Q194" s="59"/>
      <c r="R194" s="61"/>
      <c r="S194" s="61"/>
      <c r="T194" s="58">
        <f>C194+D194</f>
        <v>0</v>
      </c>
      <c r="U194" s="58">
        <f>'L02'!C1147</f>
        <v>0</v>
      </c>
      <c r="V194" s="58">
        <f>T194-U194</f>
        <v>0</v>
      </c>
      <c r="W194" s="59"/>
    </row>
    <row customHeight="1" ht="17.25">
      <c r="A195" s="118">
        <v>21999</v>
      </c>
      <c r="B195" s="118" t="s">
        <v>1715</v>
      </c>
      <c r="C195" s="61"/>
      <c r="D195" s="58">
        <f>SUM(E195:S195)</f>
        <v>0</v>
      </c>
      <c r="E195" s="61"/>
      <c r="F195" s="61"/>
      <c r="G195" s="61"/>
      <c r="H195" s="68"/>
      <c r="I195" s="59"/>
      <c r="J195" s="61"/>
      <c r="K195" s="61"/>
      <c r="L195" s="59"/>
      <c r="M195" s="61"/>
      <c r="N195" s="61"/>
      <c r="O195" s="59"/>
      <c r="P195" s="61"/>
      <c r="Q195" s="59"/>
      <c r="R195" s="61"/>
      <c r="S195" s="61"/>
      <c r="T195" s="58">
        <f>C195+D195</f>
        <v>0</v>
      </c>
      <c r="U195" s="58">
        <f>'L02'!C1148</f>
        <v>0</v>
      </c>
      <c r="V195" s="58">
        <f>T195-U195</f>
        <v>0</v>
      </c>
      <c r="W195" s="59"/>
    </row>
    <row customHeight="1" ht="17.25">
      <c r="A196" s="118">
        <v>220</v>
      </c>
      <c r="B196" s="119" t="s">
        <v>1716</v>
      </c>
      <c r="C196" s="58">
        <f>SUM(C197:C199)</f>
        <v>3066</v>
      </c>
      <c r="D196" s="58">
        <f>SUM(D197:D199)</f>
        <v>7749</v>
      </c>
      <c r="E196" s="58">
        <f>SUM(E197:E199)</f>
        <v>0</v>
      </c>
      <c r="F196" s="58">
        <f>SUM(F197:F199)</f>
        <v>139</v>
      </c>
      <c r="G196" s="58">
        <f>SUM(G197:G199)</f>
        <v>0</v>
      </c>
      <c r="H196" s="58">
        <f>SUM(H197:H199)</f>
        <v>0</v>
      </c>
      <c r="I196" s="58">
        <f>SUM(I197:I199)</f>
        <v>0</v>
      </c>
      <c r="J196" s="58">
        <f>SUM(J197:J199)</f>
        <v>0</v>
      </c>
      <c r="K196" s="58">
        <f>SUM(K197:K199)</f>
        <v>0</v>
      </c>
      <c r="L196" s="58">
        <f>SUM(L197:L199)</f>
        <v>0</v>
      </c>
      <c r="M196" s="58">
        <f>SUM(M197:M199)</f>
        <v>7610</v>
      </c>
      <c r="N196" s="58">
        <f>SUM(N197:N199)</f>
        <v>0</v>
      </c>
      <c r="O196" s="58">
        <f>SUM(O197:O199)</f>
        <v>0</v>
      </c>
      <c r="P196" s="58">
        <f>SUM(P197:P199)</f>
        <v>0</v>
      </c>
      <c r="Q196" s="58">
        <f>SUM(Q197:Q199)</f>
        <v>0</v>
      </c>
      <c r="R196" s="58">
        <f>SUM(R197:R199)</f>
        <v>0</v>
      </c>
      <c r="S196" s="58">
        <f>SUM(S197:S199)</f>
        <v>0</v>
      </c>
      <c r="T196" s="58">
        <f>SUM(T197:T199)</f>
        <v>10815</v>
      </c>
      <c r="U196" s="58">
        <f>SUM(U197:U199)</f>
        <v>10815</v>
      </c>
      <c r="V196" s="58">
        <f>SUM(V197:V199)</f>
        <v>0</v>
      </c>
      <c r="W196" s="58">
        <f>SUM(W197:W199)</f>
        <v>0</v>
      </c>
    </row>
    <row customHeight="1" ht="17.25">
      <c r="A197" s="118">
        <v>22001</v>
      </c>
      <c r="B197" s="118" t="s">
        <v>1717</v>
      </c>
      <c r="C197" s="61">
        <v>666</v>
      </c>
      <c r="D197" s="58">
        <f>SUM(E197:S197)</f>
        <v>10149</v>
      </c>
      <c r="E197" s="61"/>
      <c r="F197" s="61">
        <v>139</v>
      </c>
      <c r="G197" s="61"/>
      <c r="H197" s="68"/>
      <c r="I197" s="59"/>
      <c r="J197" s="61"/>
      <c r="K197" s="61"/>
      <c r="L197" s="59"/>
      <c r="M197" s="61">
        <v>10010</v>
      </c>
      <c r="N197" s="61"/>
      <c r="O197" s="59"/>
      <c r="P197" s="61"/>
      <c r="Q197" s="59"/>
      <c r="R197" s="61"/>
      <c r="S197" s="61"/>
      <c r="T197" s="58">
        <f>C197+D197</f>
        <v>10815</v>
      </c>
      <c r="U197" s="58">
        <f>'L02'!C1150</f>
        <v>10815</v>
      </c>
      <c r="V197" s="58">
        <f>T197-U197</f>
        <v>0</v>
      </c>
      <c r="W197" s="59"/>
    </row>
    <row customHeight="1" ht="17.25">
      <c r="A198" s="118">
        <v>22005</v>
      </c>
      <c r="B198" s="118" t="s">
        <v>1740</v>
      </c>
      <c r="C198" s="61"/>
      <c r="D198" s="58">
        <f>SUM(E198:S198)</f>
        <v>0</v>
      </c>
      <c r="E198" s="61"/>
      <c r="F198" s="61"/>
      <c r="G198" s="61"/>
      <c r="H198" s="68"/>
      <c r="I198" s="59"/>
      <c r="J198" s="61"/>
      <c r="K198" s="61"/>
      <c r="L198" s="59"/>
      <c r="M198" s="61"/>
      <c r="N198" s="61"/>
      <c r="O198" s="59"/>
      <c r="P198" s="61"/>
      <c r="Q198" s="59"/>
      <c r="R198" s="61"/>
      <c r="S198" s="61"/>
      <c r="T198" s="58">
        <f>C198+D198</f>
        <v>0</v>
      </c>
      <c r="U198" s="58">
        <f>'L02'!C1177</f>
        <v>0</v>
      </c>
      <c r="V198" s="58">
        <f>T198-U198</f>
        <v>0</v>
      </c>
      <c r="W198" s="59"/>
    </row>
    <row customHeight="1" ht="17.25">
      <c r="A199" s="118">
        <v>22099</v>
      </c>
      <c r="B199" s="118" t="s">
        <v>2208</v>
      </c>
      <c r="C199" s="61">
        <v>2400</v>
      </c>
      <c r="D199" s="58">
        <f>SUM(E199:S199)</f>
        <v>-2400</v>
      </c>
      <c r="E199" s="61"/>
      <c r="F199" s="61"/>
      <c r="G199" s="61"/>
      <c r="H199" s="68"/>
      <c r="I199" s="59"/>
      <c r="J199" s="61"/>
      <c r="K199" s="61"/>
      <c r="L199" s="59"/>
      <c r="M199" s="61">
        <v>-2400</v>
      </c>
      <c r="N199" s="61"/>
      <c r="O199" s="59"/>
      <c r="P199" s="61"/>
      <c r="Q199" s="59"/>
      <c r="R199" s="61"/>
      <c r="S199" s="61"/>
      <c r="T199" s="58">
        <f>C199+D199</f>
        <v>0</v>
      </c>
      <c r="U199" s="58">
        <f>'L02'!C1192</f>
        <v>0</v>
      </c>
      <c r="V199" s="58">
        <f>T199-U199</f>
        <v>0</v>
      </c>
      <c r="W199" s="59"/>
    </row>
    <row customHeight="1" ht="17.25">
      <c r="A200" s="118">
        <v>221</v>
      </c>
      <c r="B200" s="119" t="s">
        <v>1754</v>
      </c>
      <c r="C200" s="58">
        <f>SUM(C201:C203)</f>
        <v>6346</v>
      </c>
      <c r="D200" s="58">
        <f>SUM(D201:D203)</f>
        <v>1754</v>
      </c>
      <c r="E200" s="58">
        <f>SUM(E201:E203)</f>
        <v>0</v>
      </c>
      <c r="F200" s="58">
        <f>SUM(F201:F203)</f>
        <v>748</v>
      </c>
      <c r="G200" s="58">
        <f>SUM(G201:G203)</f>
        <v>0</v>
      </c>
      <c r="H200" s="58">
        <f>SUM(H201:H203)</f>
        <v>0</v>
      </c>
      <c r="I200" s="58">
        <f>SUM(I201:I203)</f>
        <v>0</v>
      </c>
      <c r="J200" s="58">
        <f>SUM(J201:J203)</f>
        <v>0</v>
      </c>
      <c r="K200" s="58">
        <f>SUM(K201:K203)</f>
        <v>0</v>
      </c>
      <c r="L200" s="58">
        <f>SUM(L201:L203)</f>
        <v>0</v>
      </c>
      <c r="M200" s="58">
        <f>SUM(M201:M203)</f>
        <v>1006</v>
      </c>
      <c r="N200" s="58">
        <f>SUM(N201:N203)</f>
        <v>0</v>
      </c>
      <c r="O200" s="58">
        <f>SUM(O201:O203)</f>
        <v>0</v>
      </c>
      <c r="P200" s="58">
        <f>SUM(P201:P203)</f>
        <v>0</v>
      </c>
      <c r="Q200" s="58">
        <f>SUM(Q201:Q203)</f>
        <v>0</v>
      </c>
      <c r="R200" s="58">
        <f>SUM(R201:R203)</f>
        <v>0</v>
      </c>
      <c r="S200" s="58">
        <f>SUM(S201:S203)</f>
        <v>0</v>
      </c>
      <c r="T200" s="58">
        <f>SUM(T201:T203)</f>
        <v>8100</v>
      </c>
      <c r="U200" s="58">
        <f>SUM(U201:U203)</f>
        <v>8100</v>
      </c>
      <c r="V200" s="58">
        <f>SUM(V201:V203)</f>
        <v>0</v>
      </c>
      <c r="W200" s="58">
        <f>SUM(W201:W203)</f>
        <v>0</v>
      </c>
    </row>
    <row customHeight="1" ht="17.25">
      <c r="A201" s="118">
        <v>22101</v>
      </c>
      <c r="B201" s="118" t="s">
        <v>1755</v>
      </c>
      <c r="C201" s="61"/>
      <c r="D201" s="58">
        <f>SUM(E201:S201)</f>
        <v>1447</v>
      </c>
      <c r="E201" s="61"/>
      <c r="F201" s="61">
        <v>748</v>
      </c>
      <c r="G201" s="61"/>
      <c r="H201" s="68"/>
      <c r="I201" s="59"/>
      <c r="J201" s="61"/>
      <c r="K201" s="61"/>
      <c r="L201" s="59"/>
      <c r="M201" s="61">
        <v>699</v>
      </c>
      <c r="N201" s="61"/>
      <c r="O201" s="59"/>
      <c r="P201" s="61"/>
      <c r="Q201" s="59"/>
      <c r="R201" s="61"/>
      <c r="S201" s="61"/>
      <c r="T201" s="58">
        <f>C201+D201</f>
        <v>1447</v>
      </c>
      <c r="U201" s="58">
        <f>'L02'!C1195</f>
        <v>1447</v>
      </c>
      <c r="V201" s="58">
        <f>T201-U201</f>
        <v>0</v>
      </c>
      <c r="W201" s="59"/>
    </row>
    <row customHeight="1" ht="17.25">
      <c r="A202" s="118">
        <v>22102</v>
      </c>
      <c r="B202" s="118" t="s">
        <v>1767</v>
      </c>
      <c r="C202" s="61">
        <v>6346</v>
      </c>
      <c r="D202" s="58">
        <f>SUM(E202:S202)</f>
        <v>307</v>
      </c>
      <c r="E202" s="61"/>
      <c r="F202" s="61"/>
      <c r="G202" s="61"/>
      <c r="H202" s="68"/>
      <c r="I202" s="59"/>
      <c r="J202" s="61"/>
      <c r="K202" s="61"/>
      <c r="L202" s="59"/>
      <c r="M202" s="61">
        <v>307</v>
      </c>
      <c r="N202" s="61"/>
      <c r="O202" s="59"/>
      <c r="P202" s="61"/>
      <c r="Q202" s="59"/>
      <c r="R202" s="61"/>
      <c r="S202" s="61"/>
      <c r="T202" s="58">
        <f>C202+D202</f>
        <v>6653</v>
      </c>
      <c r="U202" s="58">
        <f>'L02'!C1207</f>
        <v>6653</v>
      </c>
      <c r="V202" s="58">
        <f>T202-U202</f>
        <v>0</v>
      </c>
      <c r="W202" s="59"/>
    </row>
    <row customHeight="1" ht="17.25">
      <c r="A203" s="118">
        <v>22103</v>
      </c>
      <c r="B203" s="118" t="s">
        <v>1771</v>
      </c>
      <c r="C203" s="61"/>
      <c r="D203" s="58">
        <f>SUM(E203:S203)</f>
        <v>0</v>
      </c>
      <c r="E203" s="61"/>
      <c r="F203" s="61"/>
      <c r="G203" s="61"/>
      <c r="H203" s="68"/>
      <c r="I203" s="59"/>
      <c r="J203" s="61"/>
      <c r="K203" s="61"/>
      <c r="L203" s="59"/>
      <c r="M203" s="61"/>
      <c r="N203" s="61"/>
      <c r="O203" s="59"/>
      <c r="P203" s="61"/>
      <c r="Q203" s="59"/>
      <c r="R203" s="61"/>
      <c r="S203" s="61"/>
      <c r="T203" s="58">
        <f>C203+D203</f>
        <v>0</v>
      </c>
      <c r="U203" s="58">
        <f>'L02'!C1211</f>
        <v>0</v>
      </c>
      <c r="V203" s="58">
        <f>T203-U203</f>
        <v>0</v>
      </c>
      <c r="W203" s="59"/>
    </row>
    <row customHeight="1" ht="17.25">
      <c r="A204" s="118">
        <v>222</v>
      </c>
      <c r="B204" s="119" t="s">
        <v>1775</v>
      </c>
      <c r="C204" s="58">
        <f>SUM(C205:C208)</f>
        <v>288</v>
      </c>
      <c r="D204" s="58">
        <f>SUM(D205:D208)</f>
        <v>162</v>
      </c>
      <c r="E204" s="58">
        <f>SUM(E205:E208)</f>
        <v>0</v>
      </c>
      <c r="F204" s="58">
        <f>SUM(F205:F208)</f>
        <v>20</v>
      </c>
      <c r="G204" s="58">
        <f>SUM(G205:G208)</f>
        <v>0</v>
      </c>
      <c r="H204" s="58">
        <f>SUM(H205:H208)</f>
        <v>0</v>
      </c>
      <c r="I204" s="58">
        <f>SUM(I205:I208)</f>
        <v>0</v>
      </c>
      <c r="J204" s="58">
        <f>SUM(J205:J208)</f>
        <v>0</v>
      </c>
      <c r="K204" s="58">
        <f>SUM(K205:K208)</f>
        <v>0</v>
      </c>
      <c r="L204" s="58">
        <f>SUM(L205:L208)</f>
        <v>0</v>
      </c>
      <c r="M204" s="58">
        <f>SUM(M205:M208)</f>
        <v>142</v>
      </c>
      <c r="N204" s="58">
        <f>SUM(N205:N208)</f>
        <v>0</v>
      </c>
      <c r="O204" s="58">
        <f>SUM(O205:O208)</f>
        <v>0</v>
      </c>
      <c r="P204" s="58">
        <f>SUM(P205:P208)</f>
        <v>0</v>
      </c>
      <c r="Q204" s="58">
        <f>SUM(Q205:Q208)</f>
        <v>0</v>
      </c>
      <c r="R204" s="58">
        <f>SUM(R205:R208)</f>
        <v>0</v>
      </c>
      <c r="S204" s="58">
        <f>SUM(S205:S208)</f>
        <v>0</v>
      </c>
      <c r="T204" s="58">
        <f>SUM(T205:T208)</f>
        <v>450</v>
      </c>
      <c r="U204" s="58">
        <f>SUM(U205:U208)</f>
        <v>450</v>
      </c>
      <c r="V204" s="58">
        <f>SUM(V205:V208)</f>
        <v>0</v>
      </c>
      <c r="W204" s="58">
        <f>SUM(W205:W208)</f>
        <v>0</v>
      </c>
    </row>
    <row customHeight="1" ht="17.25">
      <c r="A205" s="118">
        <v>22201</v>
      </c>
      <c r="B205" s="118" t="s">
        <v>1776</v>
      </c>
      <c r="C205" s="61">
        <v>288</v>
      </c>
      <c r="D205" s="58">
        <f>SUM(E205:S205)</f>
        <v>154</v>
      </c>
      <c r="E205" s="61"/>
      <c r="F205" s="61">
        <v>20</v>
      </c>
      <c r="G205" s="61"/>
      <c r="H205" s="68"/>
      <c r="I205" s="59"/>
      <c r="J205" s="61"/>
      <c r="K205" s="61"/>
      <c r="L205" s="59"/>
      <c r="M205" s="61">
        <v>134</v>
      </c>
      <c r="N205" s="61"/>
      <c r="O205" s="59"/>
      <c r="P205" s="61"/>
      <c r="Q205" s="59"/>
      <c r="R205" s="61"/>
      <c r="S205" s="61"/>
      <c r="T205" s="58">
        <f>C205+D205</f>
        <v>442</v>
      </c>
      <c r="U205" s="58">
        <f>'L02'!C1216</f>
        <v>442</v>
      </c>
      <c r="V205" s="58">
        <f>T205-U205</f>
        <v>0</v>
      </c>
      <c r="W205" s="59"/>
    </row>
    <row customHeight="1" ht="17.25">
      <c r="A206" s="118">
        <v>22203</v>
      </c>
      <c r="B206" s="118" t="s">
        <v>1790</v>
      </c>
      <c r="C206" s="61"/>
      <c r="D206" s="58">
        <f>SUM(E206:S206)</f>
        <v>0</v>
      </c>
      <c r="E206" s="61"/>
      <c r="F206" s="61"/>
      <c r="G206" s="61"/>
      <c r="H206" s="68"/>
      <c r="I206" s="59"/>
      <c r="J206" s="61"/>
      <c r="K206" s="61"/>
      <c r="L206" s="59"/>
      <c r="M206" s="61"/>
      <c r="N206" s="61"/>
      <c r="O206" s="59"/>
      <c r="P206" s="61"/>
      <c r="Q206" s="59"/>
      <c r="R206" s="61"/>
      <c r="S206" s="61"/>
      <c r="T206" s="58">
        <f>C206+D206</f>
        <v>0</v>
      </c>
      <c r="U206" s="58">
        <f>'L02'!C1234</f>
        <v>0</v>
      </c>
      <c r="V206" s="58">
        <f>T206-U206</f>
        <v>0</v>
      </c>
      <c r="W206" s="59"/>
    </row>
    <row customHeight="1" ht="17.25">
      <c r="A207" s="118">
        <v>22204</v>
      </c>
      <c r="B207" s="118" t="s">
        <v>1797</v>
      </c>
      <c r="C207" s="61"/>
      <c r="D207" s="58">
        <f>SUM(E207:S207)</f>
        <v>0</v>
      </c>
      <c r="E207" s="61"/>
      <c r="F207" s="61"/>
      <c r="G207" s="61"/>
      <c r="H207" s="68"/>
      <c r="I207" s="59"/>
      <c r="J207" s="61"/>
      <c r="K207" s="61"/>
      <c r="L207" s="59"/>
      <c r="M207" s="61"/>
      <c r="N207" s="61"/>
      <c r="O207" s="59"/>
      <c r="P207" s="61"/>
      <c r="Q207" s="59"/>
      <c r="R207" s="61"/>
      <c r="S207" s="61"/>
      <c r="T207" s="58">
        <f>C207+D207</f>
        <v>0</v>
      </c>
      <c r="U207" s="58">
        <f>'L02'!C1241</f>
        <v>0</v>
      </c>
      <c r="V207" s="58">
        <f>T207-U207</f>
        <v>0</v>
      </c>
      <c r="W207" s="59"/>
    </row>
    <row customHeight="1" ht="17.25">
      <c r="A208" s="118">
        <v>22205</v>
      </c>
      <c r="B208" s="118" t="s">
        <v>1803</v>
      </c>
      <c r="C208" s="61"/>
      <c r="D208" s="58">
        <f>SUM(E208:S208)</f>
        <v>8</v>
      </c>
      <c r="E208" s="61"/>
      <c r="F208" s="61"/>
      <c r="G208" s="61"/>
      <c r="H208" s="68"/>
      <c r="I208" s="59"/>
      <c r="J208" s="61"/>
      <c r="K208" s="61"/>
      <c r="L208" s="59"/>
      <c r="M208" s="61">
        <v>8</v>
      </c>
      <c r="N208" s="61"/>
      <c r="O208" s="59"/>
      <c r="P208" s="61"/>
      <c r="Q208" s="59"/>
      <c r="R208" s="61"/>
      <c r="S208" s="61"/>
      <c r="T208" s="58">
        <f>C208+D208</f>
        <v>8</v>
      </c>
      <c r="U208" s="58">
        <f>'L02'!C1247</f>
        <v>8</v>
      </c>
      <c r="V208" s="58">
        <f>T208-U208</f>
        <v>0</v>
      </c>
      <c r="W208" s="59"/>
    </row>
    <row customHeight="1" ht="17.25">
      <c r="A209" s="118">
        <v>224</v>
      </c>
      <c r="B209" s="119" t="s">
        <v>1816</v>
      </c>
      <c r="C209" s="58">
        <f>SUM(C210:C216)</f>
        <v>1318</v>
      </c>
      <c r="D209" s="58">
        <f>SUM(D210:D216)</f>
        <v>1217</v>
      </c>
      <c r="E209" s="58">
        <f>SUM(E210:E216)</f>
        <v>0</v>
      </c>
      <c r="F209" s="58">
        <f>SUM(F210:F216)</f>
        <v>415</v>
      </c>
      <c r="G209" s="58">
        <f>SUM(G210:G216)</f>
        <v>793</v>
      </c>
      <c r="H209" s="58">
        <f>SUM(H210:H216)</f>
        <v>0</v>
      </c>
      <c r="I209" s="58">
        <f>SUM(I210:I216)</f>
        <v>0</v>
      </c>
      <c r="J209" s="58">
        <f>SUM(J210:J216)</f>
        <v>0</v>
      </c>
      <c r="K209" s="58">
        <f>SUM(K210:K216)</f>
        <v>0</v>
      </c>
      <c r="L209" s="58">
        <f>SUM(L210:L216)</f>
        <v>0</v>
      </c>
      <c r="M209" s="58">
        <f>SUM(M210:M216)</f>
        <v>9</v>
      </c>
      <c r="N209" s="58">
        <f>SUM(N210:N216)</f>
        <v>0</v>
      </c>
      <c r="O209" s="58">
        <f>SUM(O210:O216)</f>
        <v>0</v>
      </c>
      <c r="P209" s="58">
        <f>SUM(P210:P216)</f>
        <v>0</v>
      </c>
      <c r="Q209" s="58">
        <f>SUM(Q210:Q216)</f>
        <v>0</v>
      </c>
      <c r="R209" s="58">
        <f>SUM(R210:R216)</f>
        <v>0</v>
      </c>
      <c r="S209" s="58">
        <f>SUM(S210:S216)</f>
        <v>0</v>
      </c>
      <c r="T209" s="58">
        <f>SUM(T210:T216)</f>
        <v>2535</v>
      </c>
      <c r="U209" s="58">
        <f>SUM(U210:U216)</f>
        <v>2535</v>
      </c>
      <c r="V209" s="58">
        <f>SUM(V210:V216)</f>
        <v>0</v>
      </c>
      <c r="W209" s="58">
        <f>SUM(W210:W216)</f>
        <v>0</v>
      </c>
    </row>
    <row customHeight="1" ht="17.25">
      <c r="A210" s="118">
        <v>22401</v>
      </c>
      <c r="B210" s="118" t="s">
        <v>1817</v>
      </c>
      <c r="C210" s="61">
        <v>642</v>
      </c>
      <c r="D210" s="58">
        <f>SUM(E210:S210)</f>
        <v>207</v>
      </c>
      <c r="E210" s="61"/>
      <c r="F210" s="61"/>
      <c r="G210" s="61">
        <v>6</v>
      </c>
      <c r="H210" s="68"/>
      <c r="I210" s="59"/>
      <c r="J210" s="61"/>
      <c r="K210" s="61"/>
      <c r="L210" s="59"/>
      <c r="M210" s="61">
        <v>201</v>
      </c>
      <c r="N210" s="61"/>
      <c r="O210" s="59"/>
      <c r="P210" s="61"/>
      <c r="Q210" s="59"/>
      <c r="R210" s="61"/>
      <c r="S210" s="61"/>
      <c r="T210" s="58">
        <f>C210+D210</f>
        <v>849</v>
      </c>
      <c r="U210" s="58">
        <f>'L02'!C1261</f>
        <v>849</v>
      </c>
      <c r="V210" s="58">
        <f>T210-U210</f>
        <v>0</v>
      </c>
      <c r="W210" s="59"/>
    </row>
    <row customHeight="1" ht="17.25">
      <c r="A211" s="118">
        <v>22402</v>
      </c>
      <c r="B211" s="118" t="s">
        <v>1824</v>
      </c>
      <c r="C211" s="61">
        <v>476</v>
      </c>
      <c r="D211" s="58">
        <f>SUM(E211:S211)</f>
        <v>423</v>
      </c>
      <c r="E211" s="61"/>
      <c r="F211" s="61"/>
      <c r="G211" s="61"/>
      <c r="H211" s="68"/>
      <c r="I211" s="59"/>
      <c r="J211" s="61"/>
      <c r="K211" s="61"/>
      <c r="L211" s="59"/>
      <c r="M211" s="61">
        <v>423</v>
      </c>
      <c r="N211" s="61"/>
      <c r="O211" s="59"/>
      <c r="P211" s="61"/>
      <c r="Q211" s="59"/>
      <c r="R211" s="61"/>
      <c r="S211" s="61"/>
      <c r="T211" s="58">
        <f>C211+D211</f>
        <v>899</v>
      </c>
      <c r="U211" s="58">
        <f>'L02'!C1272</f>
        <v>899</v>
      </c>
      <c r="V211" s="58">
        <f>T211-U211</f>
        <v>0</v>
      </c>
      <c r="W211" s="59"/>
    </row>
    <row customHeight="1" ht="17.25">
      <c r="A212" s="118">
        <v>22404</v>
      </c>
      <c r="B212" s="118" t="s">
        <v>1827</v>
      </c>
      <c r="C212" s="61"/>
      <c r="D212" s="58">
        <f>SUM(E212:S212)</f>
        <v>0</v>
      </c>
      <c r="E212" s="61"/>
      <c r="F212" s="61">
        <v>415</v>
      </c>
      <c r="G212" s="61"/>
      <c r="H212" s="68"/>
      <c r="I212" s="59"/>
      <c r="J212" s="61"/>
      <c r="K212" s="61"/>
      <c r="L212" s="59"/>
      <c r="M212" s="61">
        <v>-415</v>
      </c>
      <c r="N212" s="61"/>
      <c r="O212" s="59"/>
      <c r="P212" s="61"/>
      <c r="Q212" s="59"/>
      <c r="R212" s="61"/>
      <c r="S212" s="61"/>
      <c r="T212" s="58">
        <f>C212+D212</f>
        <v>0</v>
      </c>
      <c r="U212" s="58">
        <f>'L02'!C1279</f>
        <v>0</v>
      </c>
      <c r="V212" s="58">
        <f>T212-U212</f>
        <v>0</v>
      </c>
      <c r="W212" s="59"/>
    </row>
    <row customHeight="1" ht="17.25">
      <c r="A213" s="118">
        <v>22405</v>
      </c>
      <c r="B213" s="118" t="s">
        <v>1831</v>
      </c>
      <c r="C213" s="61"/>
      <c r="D213" s="58">
        <f>SUM(E213:S213)</f>
        <v>0</v>
      </c>
      <c r="E213" s="61"/>
      <c r="F213" s="61"/>
      <c r="G213" s="61"/>
      <c r="H213" s="68"/>
      <c r="I213" s="59"/>
      <c r="J213" s="61"/>
      <c r="K213" s="61"/>
      <c r="L213" s="59"/>
      <c r="M213" s="61"/>
      <c r="N213" s="61"/>
      <c r="O213" s="59"/>
      <c r="P213" s="61"/>
      <c r="Q213" s="59"/>
      <c r="R213" s="61"/>
      <c r="S213" s="61"/>
      <c r="T213" s="58">
        <f>C213+D213</f>
        <v>0</v>
      </c>
      <c r="U213" s="58">
        <f>'L02'!C1287</f>
        <v>0</v>
      </c>
      <c r="V213" s="58">
        <f>T213-U213</f>
        <v>0</v>
      </c>
      <c r="W213" s="59"/>
    </row>
    <row customHeight="1" ht="17.25">
      <c r="A214" s="118">
        <v>22406</v>
      </c>
      <c r="B214" s="118" t="s">
        <v>1841</v>
      </c>
      <c r="C214" s="61">
        <v>200</v>
      </c>
      <c r="D214" s="58">
        <f>SUM(E214:S214)</f>
        <v>587</v>
      </c>
      <c r="E214" s="61"/>
      <c r="F214" s="61"/>
      <c r="G214" s="61">
        <v>787</v>
      </c>
      <c r="H214" s="68"/>
      <c r="I214" s="59"/>
      <c r="J214" s="61"/>
      <c r="K214" s="61"/>
      <c r="L214" s="59"/>
      <c r="M214" s="61">
        <v>-200</v>
      </c>
      <c r="N214" s="61"/>
      <c r="O214" s="59"/>
      <c r="P214" s="61"/>
      <c r="Q214" s="59"/>
      <c r="R214" s="61"/>
      <c r="S214" s="61"/>
      <c r="T214" s="58">
        <f>C214+D214</f>
        <v>787</v>
      </c>
      <c r="U214" s="58">
        <f>'L02'!C1300</f>
        <v>787</v>
      </c>
      <c r="V214" s="58">
        <f>T214-U214</f>
        <v>0</v>
      </c>
      <c r="W214" s="59"/>
    </row>
    <row customHeight="1" ht="17.25">
      <c r="A215" s="118">
        <v>22407</v>
      </c>
      <c r="B215" s="118" t="s">
        <v>1845</v>
      </c>
      <c r="C215" s="61"/>
      <c r="D215" s="58">
        <f>SUM(E215:S215)</f>
        <v>0</v>
      </c>
      <c r="E215" s="61"/>
      <c r="F215" s="61"/>
      <c r="G215" s="61"/>
      <c r="H215" s="68"/>
      <c r="I215" s="59"/>
      <c r="J215" s="61"/>
      <c r="K215" s="61"/>
      <c r="L215" s="59"/>
      <c r="M215" s="61"/>
      <c r="N215" s="61"/>
      <c r="O215" s="59"/>
      <c r="P215" s="61"/>
      <c r="Q215" s="59"/>
      <c r="R215" s="61"/>
      <c r="S215" s="61"/>
      <c r="T215" s="58">
        <f>C215+D215</f>
        <v>0</v>
      </c>
      <c r="U215" s="58">
        <f>'L02'!C1304</f>
        <v>0</v>
      </c>
      <c r="V215" s="58">
        <f>T215-U215</f>
        <v>0</v>
      </c>
      <c r="W215" s="59"/>
    </row>
    <row customHeight="1" ht="17.25">
      <c r="A216" s="118">
        <v>22499</v>
      </c>
      <c r="B216" s="118" t="s">
        <v>2209</v>
      </c>
      <c r="C216" s="61"/>
      <c r="D216" s="58">
        <f>SUM(E216:S216)</f>
        <v>0</v>
      </c>
      <c r="E216" s="61"/>
      <c r="F216" s="61"/>
      <c r="G216" s="61"/>
      <c r="H216" s="68"/>
      <c r="I216" s="59"/>
      <c r="J216" s="61"/>
      <c r="K216" s="61"/>
      <c r="L216" s="59"/>
      <c r="M216" s="61"/>
      <c r="N216" s="61"/>
      <c r="O216" s="59"/>
      <c r="P216" s="61"/>
      <c r="Q216" s="59"/>
      <c r="R216" s="61"/>
      <c r="S216" s="61"/>
      <c r="T216" s="58">
        <f>C216+D216</f>
        <v>0</v>
      </c>
      <c r="U216" s="58">
        <f>'L02'!C1308</f>
        <v>0</v>
      </c>
      <c r="V216" s="58">
        <f>T216-U216</f>
        <v>0</v>
      </c>
      <c r="W216" s="59"/>
    </row>
    <row customHeight="1" ht="17.25">
      <c r="A217" s="118">
        <v>227</v>
      </c>
      <c r="B217" s="119" t="s">
        <v>2210</v>
      </c>
      <c r="C217" s="61">
        <v>6000</v>
      </c>
      <c r="D217" s="58">
        <f>SUM(E217:S217)</f>
        <v>-6000</v>
      </c>
      <c r="E217" s="61"/>
      <c r="F217" s="61"/>
      <c r="G217" s="61"/>
      <c r="H217" s="68"/>
      <c r="I217" s="59"/>
      <c r="J217" s="61"/>
      <c r="K217" s="61"/>
      <c r="L217" s="59"/>
      <c r="M217" s="61"/>
      <c r="N217" s="61"/>
      <c r="O217" s="59"/>
      <c r="P217" s="61"/>
      <c r="Q217" s="59">
        <v>-6000</v>
      </c>
      <c r="R217" s="61"/>
      <c r="S217" s="61"/>
      <c r="T217" s="58">
        <f>C217+D217</f>
        <v>0</v>
      </c>
      <c r="U217" s="58">
        <f>ML!A36</f>
        <v>0</v>
      </c>
      <c r="V217" s="58">
        <f>T217-U217</f>
        <v>0</v>
      </c>
      <c r="W217" s="59"/>
    </row>
    <row customHeight="1" ht="17.25">
      <c r="A218" s="118">
        <v>229</v>
      </c>
      <c r="B218" s="119" t="s">
        <v>1851</v>
      </c>
      <c r="C218" s="58">
        <f>SUM(C219:C220)</f>
        <v>0</v>
      </c>
      <c r="D218" s="58">
        <f>SUM(D219:D220)</f>
        <v>7035</v>
      </c>
      <c r="E218" s="58">
        <f>SUM(E219:E220)</f>
        <v>0</v>
      </c>
      <c r="F218" s="58">
        <f>SUM(F219:F220)</f>
        <v>28381</v>
      </c>
      <c r="G218" s="58">
        <f>SUM(G219:G220)</f>
        <v>3152</v>
      </c>
      <c r="H218" s="58">
        <f>SUM(H219:H220)</f>
        <v>0</v>
      </c>
      <c r="I218" s="58">
        <f>SUM(I219:I220)</f>
        <v>39732</v>
      </c>
      <c r="J218" s="58">
        <f>SUM(J219:J220)</f>
        <v>0</v>
      </c>
      <c r="K218" s="58">
        <f>SUM(K219:K220)</f>
        <v>5649</v>
      </c>
      <c r="L218" s="58">
        <f>SUM(L219:L220)</f>
        <v>0</v>
      </c>
      <c r="M218" s="58">
        <f>SUM(M219:M220)</f>
        <v>-66467</v>
      </c>
      <c r="N218" s="58">
        <f>SUM(N219:N220)</f>
        <v>0</v>
      </c>
      <c r="O218" s="58">
        <f>SUM(O219:O220)</f>
        <v>6221</v>
      </c>
      <c r="P218" s="58">
        <f>SUM(P219:P220)</f>
        <v>0</v>
      </c>
      <c r="Q218" s="58">
        <f>SUM(Q219:Q220)</f>
        <v>-3431</v>
      </c>
      <c r="R218" s="58">
        <f>SUM(R219:R220)</f>
        <v>0</v>
      </c>
      <c r="S218" s="58">
        <f>SUM(S219:S220)</f>
        <v>-6202</v>
      </c>
      <c r="T218" s="58">
        <f>SUM(T219:T220)</f>
        <v>7035</v>
      </c>
      <c r="U218" s="58">
        <f>SUM(U219:U220)</f>
        <v>3733</v>
      </c>
      <c r="V218" s="58">
        <f>SUM(V219:V220)</f>
        <v>3302</v>
      </c>
      <c r="W218" s="58">
        <f>SUM(W219:W220)</f>
        <v>3302</v>
      </c>
    </row>
    <row customHeight="1" ht="17.25">
      <c r="A219" s="118">
        <v>22902</v>
      </c>
      <c r="B219" s="118" t="s">
        <v>2211</v>
      </c>
      <c r="C219" s="61"/>
      <c r="D219" s="58">
        <f>SUM(E219:S219)</f>
        <v>0</v>
      </c>
      <c r="E219" s="61"/>
      <c r="F219" s="61"/>
      <c r="G219" s="61"/>
      <c r="H219" s="68"/>
      <c r="I219" s="59"/>
      <c r="J219" s="61"/>
      <c r="K219" s="61"/>
      <c r="L219" s="59"/>
      <c r="M219" s="61"/>
      <c r="N219" s="61"/>
      <c r="O219" s="59"/>
      <c r="P219" s="61"/>
      <c r="Q219" s="59"/>
      <c r="R219" s="61"/>
      <c r="S219" s="61"/>
      <c r="T219" s="58">
        <f>C219+D219</f>
        <v>0</v>
      </c>
      <c r="U219" s="58">
        <f>ML!A36</f>
        <v>0</v>
      </c>
      <c r="V219" s="58">
        <f>T219-U219</f>
        <v>0</v>
      </c>
      <c r="W219" s="59"/>
    </row>
    <row customHeight="1" ht="17.25">
      <c r="A220" s="118">
        <v>22999</v>
      </c>
      <c r="B220" s="118" t="s">
        <v>1852</v>
      </c>
      <c r="C220" s="61"/>
      <c r="D220" s="58">
        <f>SUM(E220:S220)</f>
        <v>7035</v>
      </c>
      <c r="E220" s="61"/>
      <c r="F220" s="61">
        <v>28381</v>
      </c>
      <c r="G220" s="61">
        <v>3152</v>
      </c>
      <c r="H220" s="68"/>
      <c r="I220" s="59">
        <v>39732</v>
      </c>
      <c r="J220" s="61"/>
      <c r="K220" s="61">
        <v>5649</v>
      </c>
      <c r="L220" s="59"/>
      <c r="M220" s="61">
        <v>-66467</v>
      </c>
      <c r="N220" s="61"/>
      <c r="O220" s="59">
        <v>6221</v>
      </c>
      <c r="P220" s="61"/>
      <c r="Q220" s="59">
        <v>-3431</v>
      </c>
      <c r="R220" s="61"/>
      <c r="S220" s="61">
        <v>-6202</v>
      </c>
      <c r="T220" s="58">
        <f>C220+D220</f>
        <v>7035</v>
      </c>
      <c r="U220" s="58">
        <f>'L02'!C1311</f>
        <v>3733</v>
      </c>
      <c r="V220" s="58">
        <f>T220-U220</f>
        <v>3302</v>
      </c>
      <c r="W220" s="59">
        <v>3302</v>
      </c>
    </row>
    <row customHeight="1" ht="17.25">
      <c r="A221" s="118">
        <v>232</v>
      </c>
      <c r="B221" s="119" t="s">
        <v>1854</v>
      </c>
      <c r="C221" s="58">
        <f>SUM(C222:C224)</f>
        <v>2420</v>
      </c>
      <c r="D221" s="58">
        <f>SUM(D222:D224)</f>
        <v>130</v>
      </c>
      <c r="E221" s="58">
        <f>SUM(E222:E224)</f>
        <v>0</v>
      </c>
      <c r="F221" s="58">
        <f>SUM(F222:F224)</f>
        <v>0</v>
      </c>
      <c r="G221" s="58">
        <f>SUM(G222:G224)</f>
        <v>0</v>
      </c>
      <c r="H221" s="58">
        <f>SUM(H222:H224)</f>
        <v>0</v>
      </c>
      <c r="I221" s="58">
        <f>SUM(I222:I224)</f>
        <v>0</v>
      </c>
      <c r="J221" s="58">
        <f>SUM(J222:J224)</f>
        <v>0</v>
      </c>
      <c r="K221" s="58">
        <f>SUM(K222:K224)</f>
        <v>0</v>
      </c>
      <c r="L221" s="58">
        <f>SUM(L222:L224)</f>
        <v>0</v>
      </c>
      <c r="M221" s="58">
        <f>SUM(M222:M224)</f>
        <v>130</v>
      </c>
      <c r="N221" s="58">
        <f>SUM(N222:N224)</f>
        <v>0</v>
      </c>
      <c r="O221" s="58">
        <f>SUM(O222:O224)</f>
        <v>0</v>
      </c>
      <c r="P221" s="58">
        <f>SUM(P222:P224)</f>
        <v>0</v>
      </c>
      <c r="Q221" s="58">
        <f>SUM(Q222:Q224)</f>
        <v>0</v>
      </c>
      <c r="R221" s="58">
        <f>SUM(R222:R224)</f>
        <v>0</v>
      </c>
      <c r="S221" s="58">
        <f>SUM(S222:S224)</f>
        <v>0</v>
      </c>
      <c r="T221" s="58">
        <f>SUM(T222:T224)</f>
        <v>2550</v>
      </c>
      <c r="U221" s="58">
        <f>SUM(U222:U224)</f>
        <v>2550</v>
      </c>
      <c r="V221" s="58">
        <f>SUM(V222:V224)</f>
        <v>0</v>
      </c>
      <c r="W221" s="58">
        <f>SUM(W222:W224)</f>
        <v>0</v>
      </c>
    </row>
    <row customHeight="1" ht="17.25">
      <c r="A222" s="118">
        <v>23201</v>
      </c>
      <c r="B222" s="118" t="s">
        <v>2212</v>
      </c>
      <c r="C222" s="61"/>
      <c r="D222" s="58">
        <f>SUM(E222:S222)</f>
        <v>0</v>
      </c>
      <c r="E222" s="61"/>
      <c r="F222" s="61"/>
      <c r="G222" s="61"/>
      <c r="H222" s="68"/>
      <c r="I222" s="59"/>
      <c r="J222" s="61"/>
      <c r="K222" s="61"/>
      <c r="L222" s="59"/>
      <c r="M222" s="61"/>
      <c r="N222" s="61"/>
      <c r="O222" s="59"/>
      <c r="P222" s="61"/>
      <c r="Q222" s="59"/>
      <c r="R222" s="61"/>
      <c r="S222" s="61"/>
      <c r="T222" s="58">
        <f>C222+D222</f>
        <v>0</v>
      </c>
      <c r="U222" s="58">
        <f>'L02'!C1314</f>
        <v>0</v>
      </c>
      <c r="V222" s="58">
        <f>T222-U222</f>
        <v>0</v>
      </c>
      <c r="W222" s="59"/>
    </row>
    <row customHeight="1" ht="17.25">
      <c r="A223" s="118">
        <v>23202</v>
      </c>
      <c r="B223" s="118" t="s">
        <v>1857</v>
      </c>
      <c r="C223" s="61"/>
      <c r="D223" s="58">
        <f>SUM(E223:S223)</f>
        <v>0</v>
      </c>
      <c r="E223" s="61"/>
      <c r="F223" s="61"/>
      <c r="G223" s="61"/>
      <c r="H223" s="68"/>
      <c r="I223" s="59"/>
      <c r="J223" s="61"/>
      <c r="K223" s="61"/>
      <c r="L223" s="59"/>
      <c r="M223" s="61"/>
      <c r="N223" s="61"/>
      <c r="O223" s="59"/>
      <c r="P223" s="61"/>
      <c r="Q223" s="59"/>
      <c r="R223" s="61"/>
      <c r="S223" s="61"/>
      <c r="T223" s="58">
        <f>C223+D223</f>
        <v>0</v>
      </c>
      <c r="U223" s="58">
        <f>'L02'!C1316</f>
        <v>0</v>
      </c>
      <c r="V223" s="58">
        <f>T223-U223</f>
        <v>0</v>
      </c>
      <c r="W223" s="59"/>
    </row>
    <row customHeight="1" ht="17.25">
      <c r="A224" s="118">
        <v>23203</v>
      </c>
      <c r="B224" s="118" t="s">
        <v>1862</v>
      </c>
      <c r="C224" s="61">
        <v>2420</v>
      </c>
      <c r="D224" s="58">
        <f>SUM(E224:S224)</f>
        <v>130</v>
      </c>
      <c r="E224" s="61"/>
      <c r="F224" s="61"/>
      <c r="G224" s="61"/>
      <c r="H224" s="68"/>
      <c r="I224" s="59"/>
      <c r="J224" s="61"/>
      <c r="K224" s="61"/>
      <c r="L224" s="59"/>
      <c r="M224" s="61">
        <v>130</v>
      </c>
      <c r="N224" s="61"/>
      <c r="O224" s="59"/>
      <c r="P224" s="61"/>
      <c r="Q224" s="59"/>
      <c r="R224" s="61"/>
      <c r="S224" s="61"/>
      <c r="T224" s="58">
        <f>C224+D224</f>
        <v>2550</v>
      </c>
      <c r="U224" s="58">
        <f>'L02'!C1321</f>
        <v>2550</v>
      </c>
      <c r="V224" s="58">
        <f>T224-U224</f>
        <v>0</v>
      </c>
      <c r="W224" s="59"/>
    </row>
    <row customHeight="1" ht="17.25">
      <c r="A225" s="118">
        <v>233</v>
      </c>
      <c r="B225" s="119" t="s">
        <v>1867</v>
      </c>
      <c r="C225" s="58">
        <f>SUM(C226:C228)</f>
        <v>0</v>
      </c>
      <c r="D225" s="58">
        <f>SUM(D226:D228)</f>
        <v>0</v>
      </c>
      <c r="E225" s="58">
        <f>SUM(E226:E228)</f>
        <v>0</v>
      </c>
      <c r="F225" s="58">
        <f>SUM(F226:F228)</f>
        <v>0</v>
      </c>
      <c r="G225" s="58">
        <f>SUM(G226:G228)</f>
        <v>0</v>
      </c>
      <c r="H225" s="58">
        <f>SUM(H226:H228)</f>
        <v>0</v>
      </c>
      <c r="I225" s="58">
        <f>SUM(I226:I228)</f>
        <v>0</v>
      </c>
      <c r="J225" s="58">
        <f>SUM(J226:J228)</f>
        <v>0</v>
      </c>
      <c r="K225" s="58">
        <f>SUM(K226:K228)</f>
        <v>0</v>
      </c>
      <c r="L225" s="58">
        <f>SUM(L226:L228)</f>
        <v>0</v>
      </c>
      <c r="M225" s="58">
        <f>SUM(M226:M228)</f>
        <v>0</v>
      </c>
      <c r="N225" s="58">
        <f>SUM(N226:N228)</f>
        <v>0</v>
      </c>
      <c r="O225" s="58">
        <f>SUM(O226:O228)</f>
        <v>0</v>
      </c>
      <c r="P225" s="58">
        <f>SUM(P226:P228)</f>
        <v>0</v>
      </c>
      <c r="Q225" s="58">
        <f>SUM(Q226:Q228)</f>
        <v>0</v>
      </c>
      <c r="R225" s="58">
        <f>SUM(R226:R228)</f>
        <v>0</v>
      </c>
      <c r="S225" s="58">
        <f>SUM(S226:S228)</f>
        <v>0</v>
      </c>
      <c r="T225" s="58">
        <f>SUM(T226:T228)</f>
        <v>0</v>
      </c>
      <c r="U225" s="58">
        <f>SUM(U226:U228)</f>
        <v>0</v>
      </c>
      <c r="V225" s="58">
        <f>SUM(V226:V228)</f>
        <v>0</v>
      </c>
      <c r="W225" s="58">
        <f>SUM(W226:W228)</f>
        <v>0</v>
      </c>
    </row>
    <row customHeight="1" ht="17.25">
      <c r="A226" s="118">
        <v>23301</v>
      </c>
      <c r="B226" s="118" t="s">
        <v>2213</v>
      </c>
      <c r="C226" s="61"/>
      <c r="D226" s="58">
        <f>SUM(E226:S226)</f>
        <v>0</v>
      </c>
      <c r="E226" s="61"/>
      <c r="F226" s="61"/>
      <c r="G226" s="61"/>
      <c r="H226" s="68"/>
      <c r="I226" s="59"/>
      <c r="J226" s="61"/>
      <c r="K226" s="61"/>
      <c r="L226" s="59"/>
      <c r="M226" s="61"/>
      <c r="N226" s="61"/>
      <c r="O226" s="59"/>
      <c r="P226" s="61"/>
      <c r="Q226" s="59"/>
      <c r="R226" s="61"/>
      <c r="S226" s="61"/>
      <c r="T226" s="58">
        <f>C226+D226</f>
        <v>0</v>
      </c>
      <c r="U226" s="58">
        <f>'L02'!C1327</f>
        <v>0</v>
      </c>
      <c r="V226" s="58">
        <f>T226-U226</f>
        <v>0</v>
      </c>
      <c r="W226" s="59"/>
    </row>
    <row customHeight="1" ht="17.25">
      <c r="A227" s="118">
        <v>23302</v>
      </c>
      <c r="B227" s="118" t="s">
        <v>2214</v>
      </c>
      <c r="C227" s="61"/>
      <c r="D227" s="58">
        <f>SUM(E227:S227)</f>
        <v>0</v>
      </c>
      <c r="E227" s="61"/>
      <c r="F227" s="61"/>
      <c r="G227" s="61"/>
      <c r="H227" s="68"/>
      <c r="I227" s="59"/>
      <c r="J227" s="61"/>
      <c r="K227" s="61"/>
      <c r="L227" s="59"/>
      <c r="M227" s="61"/>
      <c r="N227" s="61"/>
      <c r="O227" s="59"/>
      <c r="P227" s="61"/>
      <c r="Q227" s="59"/>
      <c r="R227" s="61"/>
      <c r="S227" s="61"/>
      <c r="T227" s="58">
        <f>C227+D227</f>
        <v>0</v>
      </c>
      <c r="U227" s="58">
        <f>'L02'!C1329</f>
        <v>0</v>
      </c>
      <c r="V227" s="58">
        <f>T227-U227</f>
        <v>0</v>
      </c>
      <c r="W227" s="59"/>
    </row>
    <row customHeight="1" ht="17.25">
      <c r="A228" s="118">
        <v>23303</v>
      </c>
      <c r="B228" s="118" t="s">
        <v>2215</v>
      </c>
      <c r="C228" s="61"/>
      <c r="D228" s="58">
        <f>SUM(E228:S228)</f>
        <v>0</v>
      </c>
      <c r="E228" s="61"/>
      <c r="F228" s="61"/>
      <c r="G228" s="61"/>
      <c r="H228" s="68"/>
      <c r="I228" s="59"/>
      <c r="J228" s="61"/>
      <c r="K228" s="61"/>
      <c r="L228" s="59"/>
      <c r="M228" s="61"/>
      <c r="N228" s="61"/>
      <c r="O228" s="59"/>
      <c r="P228" s="61"/>
      <c r="Q228" s="59"/>
      <c r="R228" s="61"/>
      <c r="S228" s="61"/>
      <c r="T228" s="58">
        <f>C228+D228</f>
        <v>0</v>
      </c>
      <c r="U228" s="58">
        <f>'L02'!C1331</f>
        <v>0</v>
      </c>
      <c r="V228" s="58">
        <f>T228-U228</f>
        <v>0</v>
      </c>
      <c r="W228" s="59"/>
    </row>
  </sheetData>
  <sheetProtection autoFilter="0" sort="1" insertRows="1" insertColumns="1" deleteRows="1" deleteColumns="1"/>
  <mergeCells count="27">
    <mergeCell ref="A1:W1"/>
    <mergeCell ref="A2:W2"/>
    <mergeCell ref="A3:W3"/>
    <mergeCell ref="D4:S4"/>
    <mergeCell ref="A4:A6"/>
    <mergeCell ref="B4:B6"/>
    <mergeCell ref="C4: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4:T6"/>
    <mergeCell ref="U4:U6"/>
    <mergeCell ref="V4:V6"/>
    <mergeCell ref="W4:W6"/>
  </mergeCells>
  <dataValidations count="1">
    <dataValidation type="decimal" allowBlank="1" showInputMessage="1" showErrorMessage="1" sqref="C7:W228">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FCC3B64-E1F6-B2EA-7277-D27DF07568FC}" mc:Ignorable="x14ac xr xr2 xr3">
  <dimension ref="A1:E20"/>
  <sheetViews>
    <sheetView defaultGridColor="0" colorId="8" topLeftCell="A1" showGridLines="0" workbookViewId="0" showZeros="0">
      <selection activeCell="A1" sqref="A1"/>
    </sheetView>
  </sheetViews>
  <sheetFormatPr defaultColWidth="12.125" customHeight="1" defaultRowHeight="17.1525"/>
  <cols>
    <col min="1" max="5" style="49" width="23.125" customWidth="1"/>
  </cols>
  <sheetData>
    <row customHeight="1" ht="19.5">
      <c r="A1" s="98"/>
      <c r="B1" s="98"/>
      <c r="C1" s="98"/>
      <c r="D1" s="98"/>
      <c r="E1" s="98"/>
    </row>
    <row customHeight="1" ht="19.5">
      <c r="A2" s="98"/>
      <c r="B2" s="98"/>
      <c r="C2" s="98"/>
      <c r="D2" s="98"/>
      <c r="E2" s="98"/>
    </row>
    <row customHeight="1" ht="19.5">
      <c r="A3" s="98"/>
      <c r="B3" s="98"/>
      <c r="C3" s="98"/>
      <c r="D3" s="98"/>
      <c r="E3" s="98"/>
    </row>
    <row customHeight="1" ht="19.5">
      <c r="A4" s="98"/>
      <c r="B4" s="98"/>
      <c r="C4" s="98"/>
      <c r="D4" s="98"/>
      <c r="E4" s="98"/>
    </row>
    <row customHeight="1" ht="19.5">
      <c r="A5" s="98"/>
      <c r="B5" s="98"/>
      <c r="C5" s="98"/>
      <c r="D5" s="98"/>
      <c r="E5" s="98"/>
    </row>
    <row customHeight="1" ht="19.5">
      <c r="A6" s="98"/>
      <c r="B6" s="98"/>
      <c r="C6" s="98"/>
      <c r="D6" s="98"/>
      <c r="E6" s="98"/>
    </row>
    <row customHeight="1" ht="19.5">
      <c r="A7" s="98"/>
      <c r="B7" s="98"/>
      <c r="C7" s="98"/>
      <c r="D7" s="98"/>
      <c r="E7" s="98"/>
    </row>
    <row customHeight="1" ht="19.5">
      <c r="A8" s="98"/>
      <c r="B8" s="98"/>
      <c r="C8" s="98"/>
      <c r="D8" s="98"/>
      <c r="E8" s="98"/>
    </row>
    <row customHeight="1" ht="46.5">
      <c r="A9" s="99" t="s">
        <v>168</v>
      </c>
      <c r="B9" s="99"/>
      <c r="C9" s="99"/>
      <c r="D9" s="99"/>
      <c r="E9" s="99"/>
    </row>
    <row customHeight="1" ht="19.5">
      <c r="A10" s="98"/>
      <c r="B10" s="98"/>
      <c r="C10" s="98"/>
      <c r="D10" s="98"/>
      <c r="E10" s="98"/>
    </row>
    <row customHeight="1" ht="19.5">
      <c r="A11" s="98"/>
      <c r="B11" s="98"/>
      <c r="C11" s="98"/>
      <c r="D11" s="98"/>
      <c r="E11" s="98"/>
    </row>
    <row customHeight="1" ht="19.5">
      <c r="A12" s="98"/>
      <c r="B12" s="98"/>
      <c r="C12" s="98"/>
      <c r="D12" s="98"/>
      <c r="E12" s="98"/>
    </row>
    <row customHeight="1" ht="19.5">
      <c r="A13" s="98"/>
      <c r="B13" s="98"/>
      <c r="C13" s="98"/>
      <c r="D13" s="98"/>
      <c r="E13" s="98"/>
    </row>
    <row customHeight="1" ht="19.5">
      <c r="A14" s="98"/>
      <c r="B14" s="98"/>
      <c r="C14" s="98"/>
      <c r="D14" s="98"/>
      <c r="E14" s="98"/>
    </row>
    <row customHeight="1" ht="19.5">
      <c r="A15" s="98"/>
      <c r="B15" s="98"/>
      <c r="C15" s="98"/>
      <c r="D15" s="98"/>
      <c r="E15" s="98"/>
    </row>
    <row customHeight="1" ht="19.5">
      <c r="A16" s="98"/>
      <c r="B16" s="98"/>
      <c r="C16" s="98"/>
      <c r="D16" s="98"/>
      <c r="E16" s="98"/>
    </row>
    <row customHeight="1" ht="19.5">
      <c r="A17" s="98"/>
      <c r="B17" s="98"/>
      <c r="C17" s="98"/>
      <c r="D17" s="98"/>
      <c r="E17" s="98"/>
    </row>
    <row customHeight="1" ht="19.5">
      <c r="A18" s="98"/>
      <c r="B18" s="98"/>
      <c r="C18" s="98"/>
      <c r="D18" s="98"/>
      <c r="E18" s="98"/>
    </row>
    <row customHeight="1" ht="19.5">
      <c r="A19" s="98"/>
      <c r="B19" s="98"/>
      <c r="C19" s="98"/>
      <c r="D19" s="98"/>
      <c r="E19" s="98"/>
    </row>
    <row customHeight="1" ht="19.5">
      <c r="A20" s="98"/>
      <c r="B20" s="98"/>
      <c r="C20" s="98"/>
      <c r="D20" s="98"/>
      <c r="E20" s="98"/>
    </row>
  </sheetData>
  <sheetProtection autoFilter="0" sort="1" insertRows="1" insertColumns="1" deleteRows="1" deleteColumns="1"/>
  <mergeCells count="1">
    <mergeCell ref="A9:E9"/>
  </mergeCell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BF31AFF-79B9-4A1F-E3FD-38F124D67025}" mc:Ignorable="x14ac xr xr2 xr3">
  <dimension ref="A1:C76"/>
  <sheetViews>
    <sheetView defaultGridColor="0" colorId="8" topLeftCell="A1" showGridLines="0" workbookViewId="0" showZeros="0">
      <selection activeCell="A1" sqref="A1:C1"/>
    </sheetView>
  </sheetViews>
  <sheetFormatPr defaultColWidth="12.125" customHeight="1" defaultRowHeight="15.652500000000002"/>
  <cols>
    <col min="1" max="1" style="49" width="10.75390625" customWidth="1"/>
    <col min="2" max="2" style="49" width="59.00390625" customWidth="1"/>
    <col min="3" max="3" style="49" width="22.50390625" customWidth="1"/>
  </cols>
  <sheetData>
    <row customHeight="1" ht="40.5">
      <c r="A1" s="71" t="str">
        <f>'##BASEINFO'!$B$2&amp;"度"&amp;'##BASEINFO'!$B$7&amp;"政府性基金预算收入决算录入表"</f>
        <v>2024年度陕州区政府性基金预算收入决算录入表</v>
      </c>
      <c r="B1" s="71"/>
      <c r="C1" s="71"/>
    </row>
    <row customHeight="1" ht="17.25">
      <c r="A2" s="138"/>
      <c r="B2" s="138"/>
      <c r="C2" s="72" t="s">
        <v>167</v>
      </c>
    </row>
    <row customHeight="1" ht="17.25">
      <c r="A3" s="138"/>
      <c r="B3" s="138"/>
      <c r="C3" s="72" t="str">
        <f>"单位："&amp;'##BASEINFO'!$B$19</f>
        <v>单位：万元</v>
      </c>
    </row>
    <row customHeight="1" ht="17.25">
      <c r="A4" s="54" t="s">
        <v>187</v>
      </c>
      <c r="B4" s="54" t="s">
        <v>188</v>
      </c>
      <c r="C4" s="54" t="s">
        <v>189</v>
      </c>
    </row>
    <row customHeight="1" ht="17.25">
      <c r="A5" s="91"/>
      <c r="B5" s="54" t="s">
        <v>2217</v>
      </c>
      <c r="C5" s="58">
        <f>SUM(C6,C58)</f>
        <v>29627</v>
      </c>
    </row>
    <row customHeight="1" ht="17.25">
      <c r="A6" s="57">
        <v>10301</v>
      </c>
      <c r="B6" s="75" t="s">
        <v>2218</v>
      </c>
      <c r="C6" s="58">
        <f>SUM(C7,C10:C17,C23:C24,C27:C30,C33:C35,C38:C42,C45:C46,C54:C57)</f>
        <v>2201</v>
      </c>
    </row>
    <row customHeight="1" ht="17.25">
      <c r="A7" s="57">
        <v>1030102</v>
      </c>
      <c r="B7" s="75" t="s">
        <v>2219</v>
      </c>
      <c r="C7" s="58">
        <f>SUM(C8:C9)</f>
        <v>0</v>
      </c>
    </row>
    <row customHeight="1" ht="17.25">
      <c r="A8" s="57">
        <v>103010201</v>
      </c>
      <c r="B8" s="60" t="s">
        <v>2220</v>
      </c>
      <c r="C8" s="68"/>
    </row>
    <row customHeight="1" ht="17.25">
      <c r="A9" s="57">
        <v>103010202</v>
      </c>
      <c r="B9" s="60" t="s">
        <v>2221</v>
      </c>
      <c r="C9" s="68"/>
    </row>
    <row customHeight="1" ht="17.25">
      <c r="A10" s="57">
        <v>1030106</v>
      </c>
      <c r="B10" s="75" t="s">
        <v>2222</v>
      </c>
      <c r="C10" s="68"/>
    </row>
    <row customHeight="1" ht="17.25">
      <c r="A11" s="57">
        <v>1030110</v>
      </c>
      <c r="B11" s="75" t="s">
        <v>2223</v>
      </c>
      <c r="C11" s="68"/>
    </row>
    <row customHeight="1" ht="17.25">
      <c r="A12" s="57">
        <v>1030112</v>
      </c>
      <c r="B12" s="75" t="s">
        <v>2224</v>
      </c>
      <c r="C12" s="68"/>
    </row>
    <row customHeight="1" ht="17.25">
      <c r="A13" s="57">
        <v>1030121</v>
      </c>
      <c r="B13" s="75" t="s">
        <v>2225</v>
      </c>
      <c r="C13" s="68"/>
    </row>
    <row customHeight="1" ht="17.25">
      <c r="A14" s="57">
        <v>1030129</v>
      </c>
      <c r="B14" s="75" t="s">
        <v>2226</v>
      </c>
      <c r="C14" s="68"/>
    </row>
    <row customHeight="1" ht="17.25">
      <c r="A15" s="57">
        <v>1030146</v>
      </c>
      <c r="B15" s="75" t="s">
        <v>2227</v>
      </c>
      <c r="C15" s="68">
        <v>2</v>
      </c>
    </row>
    <row customHeight="1" ht="17.25">
      <c r="A16" s="57">
        <v>1030147</v>
      </c>
      <c r="B16" s="75" t="s">
        <v>2228</v>
      </c>
      <c r="C16" s="68">
        <v>2</v>
      </c>
    </row>
    <row customHeight="1" ht="17.25">
      <c r="A17" s="57">
        <v>1030148</v>
      </c>
      <c r="B17" s="75" t="s">
        <v>2229</v>
      </c>
      <c r="C17" s="58">
        <f>SUM(C18:C22)</f>
        <v>1700</v>
      </c>
    </row>
    <row customHeight="1" ht="17.25">
      <c r="A18" s="57">
        <v>103014801</v>
      </c>
      <c r="B18" s="60" t="s">
        <v>2230</v>
      </c>
      <c r="C18" s="68">
        <v>104</v>
      </c>
    </row>
    <row customHeight="1" ht="17.25">
      <c r="A19" s="57">
        <v>103014802</v>
      </c>
      <c r="B19" s="60" t="s">
        <v>2231</v>
      </c>
      <c r="C19" s="68">
        <v>14</v>
      </c>
    </row>
    <row customHeight="1" ht="17.25">
      <c r="A20" s="57">
        <v>103014803</v>
      </c>
      <c r="B20" s="60" t="s">
        <v>2232</v>
      </c>
      <c r="C20" s="68"/>
    </row>
    <row customHeight="1" ht="17.25">
      <c r="A21" s="57">
        <v>103014898</v>
      </c>
      <c r="B21" s="60" t="s">
        <v>2233</v>
      </c>
      <c r="C21" s="68"/>
    </row>
    <row customHeight="1" ht="17.25">
      <c r="A22" s="57">
        <v>103014899</v>
      </c>
      <c r="B22" s="60" t="s">
        <v>2234</v>
      </c>
      <c r="C22" s="68">
        <v>1582</v>
      </c>
    </row>
    <row customHeight="1" ht="17.25">
      <c r="A23" s="57">
        <v>1030149</v>
      </c>
      <c r="B23" s="75" t="s">
        <v>2235</v>
      </c>
      <c r="C23" s="68"/>
    </row>
    <row customHeight="1" ht="17.25">
      <c r="A24" s="57">
        <v>1030150</v>
      </c>
      <c r="B24" s="75" t="s">
        <v>2236</v>
      </c>
      <c r="C24" s="58">
        <f>SUM(C25:C26)</f>
        <v>0</v>
      </c>
    </row>
    <row customHeight="1" ht="17.25">
      <c r="A25" s="57">
        <v>103015001</v>
      </c>
      <c r="B25" s="60" t="s">
        <v>2237</v>
      </c>
      <c r="C25" s="68"/>
    </row>
    <row customHeight="1" ht="17.25">
      <c r="A26" s="57">
        <v>103015002</v>
      </c>
      <c r="B26" s="60" t="s">
        <v>2238</v>
      </c>
      <c r="C26" s="68"/>
    </row>
    <row customHeight="1" ht="17.25">
      <c r="A27" s="57">
        <v>1030152</v>
      </c>
      <c r="B27" s="75" t="s">
        <v>2239</v>
      </c>
      <c r="C27" s="68"/>
    </row>
    <row customHeight="1" ht="17.25">
      <c r="A28" s="57">
        <v>1030153</v>
      </c>
      <c r="B28" s="75" t="s">
        <v>2240</v>
      </c>
      <c r="C28" s="68"/>
    </row>
    <row customHeight="1" ht="17.25">
      <c r="A29" s="57">
        <v>1030154</v>
      </c>
      <c r="B29" s="75" t="s">
        <v>2241</v>
      </c>
      <c r="C29" s="68"/>
    </row>
    <row customHeight="1" ht="17.25">
      <c r="A30" s="57">
        <v>1030155</v>
      </c>
      <c r="B30" s="75" t="s">
        <v>2242</v>
      </c>
      <c r="C30" s="58">
        <f>SUM(C31:C32)</f>
        <v>0</v>
      </c>
    </row>
    <row customHeight="1" ht="17.25">
      <c r="A31" s="57">
        <v>103015501</v>
      </c>
      <c r="B31" s="60" t="s">
        <v>2243</v>
      </c>
      <c r="C31" s="68"/>
    </row>
    <row customHeight="1" ht="17.25">
      <c r="A32" s="57">
        <v>103015502</v>
      </c>
      <c r="B32" s="60" t="s">
        <v>2244</v>
      </c>
      <c r="C32" s="68"/>
    </row>
    <row customHeight="1" ht="17.25">
      <c r="A33" s="57">
        <v>1030156</v>
      </c>
      <c r="B33" s="75" t="s">
        <v>2245</v>
      </c>
      <c r="C33" s="68">
        <v>124</v>
      </c>
    </row>
    <row customHeight="1" ht="17.25">
      <c r="A34" s="57">
        <v>1030157</v>
      </c>
      <c r="B34" s="75" t="s">
        <v>2246</v>
      </c>
      <c r="C34" s="68"/>
    </row>
    <row customHeight="1" ht="17.25">
      <c r="A35" s="57">
        <v>1030158</v>
      </c>
      <c r="B35" s="75" t="s">
        <v>2247</v>
      </c>
      <c r="C35" s="58">
        <f>SUM(C36:C37)</f>
        <v>0</v>
      </c>
    </row>
    <row customHeight="1" ht="17.25">
      <c r="A36" s="57">
        <v>103015801</v>
      </c>
      <c r="B36" s="60" t="s">
        <v>2248</v>
      </c>
      <c r="C36" s="68"/>
    </row>
    <row customHeight="1" ht="17.25">
      <c r="A37" s="57">
        <v>103015803</v>
      </c>
      <c r="B37" s="60" t="s">
        <v>2249</v>
      </c>
      <c r="C37" s="68"/>
    </row>
    <row customHeight="1" ht="17.25">
      <c r="A38" s="57">
        <v>1030159</v>
      </c>
      <c r="B38" s="75" t="s">
        <v>2250</v>
      </c>
      <c r="C38" s="68"/>
    </row>
    <row customHeight="1" ht="17.25">
      <c r="A39" s="57">
        <v>1030166</v>
      </c>
      <c r="B39" s="75" t="s">
        <v>2251</v>
      </c>
      <c r="C39" s="68"/>
    </row>
    <row customHeight="1" ht="17.25">
      <c r="A40" s="57">
        <v>1030168</v>
      </c>
      <c r="B40" s="75" t="s">
        <v>2252</v>
      </c>
      <c r="C40" s="68"/>
    </row>
    <row customHeight="1" ht="17.25">
      <c r="A41" s="57">
        <v>1030171</v>
      </c>
      <c r="B41" s="75" t="s">
        <v>2253</v>
      </c>
      <c r="C41" s="68"/>
    </row>
    <row customHeight="1" ht="17.25">
      <c r="A42" s="57">
        <v>1030175</v>
      </c>
      <c r="B42" s="75" t="s">
        <v>2254</v>
      </c>
      <c r="C42" s="58">
        <f>SUM(C43:C44)</f>
        <v>0</v>
      </c>
    </row>
    <row customHeight="1" ht="17.25">
      <c r="A43" s="57">
        <v>103017501</v>
      </c>
      <c r="B43" s="60" t="s">
        <v>2255</v>
      </c>
      <c r="C43" s="68"/>
    </row>
    <row customHeight="1" ht="17.25">
      <c r="A44" s="57">
        <v>103017502</v>
      </c>
      <c r="B44" s="60" t="s">
        <v>2256</v>
      </c>
      <c r="C44" s="68"/>
    </row>
    <row customHeight="1" ht="17.25">
      <c r="A45" s="57">
        <v>1030178</v>
      </c>
      <c r="B45" s="75" t="s">
        <v>2257</v>
      </c>
      <c r="C45" s="68">
        <v>373</v>
      </c>
    </row>
    <row customHeight="1" ht="17.25">
      <c r="A46" s="57">
        <v>1030180</v>
      </c>
      <c r="B46" s="75" t="s">
        <v>2258</v>
      </c>
      <c r="C46" s="58">
        <f>SUM(C47:C53)</f>
        <v>0</v>
      </c>
    </row>
    <row customHeight="1" ht="17.25">
      <c r="A47" s="57">
        <v>103018001</v>
      </c>
      <c r="B47" s="60" t="s">
        <v>2259</v>
      </c>
      <c r="C47" s="68"/>
    </row>
    <row customHeight="1" ht="17.25">
      <c r="A48" s="57">
        <v>103018002</v>
      </c>
      <c r="B48" s="60" t="s">
        <v>2260</v>
      </c>
      <c r="C48" s="68"/>
    </row>
    <row customHeight="1" ht="17.25">
      <c r="A49" s="57">
        <v>103018003</v>
      </c>
      <c r="B49" s="60" t="s">
        <v>2261</v>
      </c>
      <c r="C49" s="68"/>
    </row>
    <row customHeight="1" ht="17.25">
      <c r="A50" s="57">
        <v>103018004</v>
      </c>
      <c r="B50" s="60" t="s">
        <v>2262</v>
      </c>
      <c r="C50" s="68"/>
    </row>
    <row customHeight="1" ht="17.25">
      <c r="A51" s="57">
        <v>103018005</v>
      </c>
      <c r="B51" s="60" t="s">
        <v>2263</v>
      </c>
      <c r="C51" s="68"/>
    </row>
    <row customHeight="1" ht="17.25">
      <c r="A52" s="57">
        <v>103018006</v>
      </c>
      <c r="B52" s="60" t="s">
        <v>2264</v>
      </c>
      <c r="C52" s="68"/>
    </row>
    <row customHeight="1" ht="17.25">
      <c r="A53" s="57">
        <v>103018007</v>
      </c>
      <c r="B53" s="60" t="s">
        <v>2265</v>
      </c>
      <c r="C53" s="86"/>
    </row>
    <row customHeight="1" ht="17.25">
      <c r="A54" s="57">
        <v>1030181</v>
      </c>
      <c r="B54" s="95" t="s">
        <v>2266</v>
      </c>
      <c r="C54" s="86"/>
    </row>
    <row customHeight="1" ht="17.25">
      <c r="A55" s="118">
        <v>1030182</v>
      </c>
      <c r="B55" s="139" t="s">
        <v>2267</v>
      </c>
      <c r="C55" s="68"/>
    </row>
    <row customHeight="1" ht="17.25">
      <c r="A56" s="118">
        <v>1030183</v>
      </c>
      <c r="B56" s="139" t="s">
        <v>2268</v>
      </c>
      <c r="C56" s="68"/>
    </row>
    <row customHeight="1" ht="17.25">
      <c r="A57" s="118">
        <v>1030199</v>
      </c>
      <c r="B57" s="139" t="s">
        <v>2269</v>
      </c>
      <c r="C57" s="68"/>
    </row>
    <row customHeight="1" ht="17.25">
      <c r="A58" s="57">
        <v>10310</v>
      </c>
      <c r="B58" s="95" t="s">
        <v>2270</v>
      </c>
      <c r="C58" s="58">
        <f>SUM(C59:C61,C65:C70,C73:C74)</f>
        <v>27426</v>
      </c>
    </row>
    <row customHeight="1" ht="17.25">
      <c r="A59" s="57">
        <v>1031003</v>
      </c>
      <c r="B59" s="95" t="s">
        <v>2271</v>
      </c>
      <c r="C59" s="68"/>
    </row>
    <row customHeight="1" ht="17.25">
      <c r="A60" s="57">
        <v>1031005</v>
      </c>
      <c r="B60" s="95" t="s">
        <v>2272</v>
      </c>
      <c r="C60" s="68"/>
    </row>
    <row customHeight="1" ht="17.25">
      <c r="A61" s="57">
        <v>1031006</v>
      </c>
      <c r="B61" s="75" t="s">
        <v>2273</v>
      </c>
      <c r="C61" s="104">
        <f>SUM(C62:C64)</f>
        <v>26650</v>
      </c>
    </row>
    <row customHeight="1" ht="17.25">
      <c r="A62" s="57">
        <v>103100601</v>
      </c>
      <c r="B62" s="60" t="s">
        <v>2274</v>
      </c>
      <c r="C62" s="68"/>
    </row>
    <row customHeight="1" ht="17.25">
      <c r="A63" s="57">
        <v>103100602</v>
      </c>
      <c r="B63" s="60" t="s">
        <v>2275</v>
      </c>
      <c r="C63" s="68">
        <v>26650</v>
      </c>
    </row>
    <row customHeight="1" ht="17.25">
      <c r="A64" s="57">
        <v>103100699</v>
      </c>
      <c r="B64" s="60" t="s">
        <v>2276</v>
      </c>
      <c r="C64" s="68"/>
    </row>
    <row customHeight="1" ht="17.25">
      <c r="A65" s="57">
        <v>1031008</v>
      </c>
      <c r="B65" s="75" t="s">
        <v>2277</v>
      </c>
      <c r="C65" s="68"/>
    </row>
    <row customHeight="1" ht="17.25">
      <c r="A66" s="57">
        <v>1031009</v>
      </c>
      <c r="B66" s="75" t="s">
        <v>2278</v>
      </c>
      <c r="C66" s="68"/>
    </row>
    <row customHeight="1" ht="17.25">
      <c r="A67" s="57">
        <v>1031010</v>
      </c>
      <c r="B67" s="75" t="s">
        <v>2279</v>
      </c>
      <c r="C67" s="68"/>
    </row>
    <row customHeight="1" ht="17.25">
      <c r="A68" s="57">
        <v>1031011</v>
      </c>
      <c r="B68" s="75" t="s">
        <v>2280</v>
      </c>
      <c r="C68" s="68"/>
    </row>
    <row customHeight="1" ht="17.25">
      <c r="A69" s="57">
        <v>1031012</v>
      </c>
      <c r="B69" s="75" t="s">
        <v>2281</v>
      </c>
      <c r="C69" s="68"/>
    </row>
    <row customHeight="1" ht="17.25">
      <c r="A70" s="57">
        <v>1031013</v>
      </c>
      <c r="B70" s="75" t="s">
        <v>2282</v>
      </c>
      <c r="C70" s="58">
        <f>SUM(C71:C72)</f>
        <v>0</v>
      </c>
    </row>
    <row customHeight="1" ht="17.25">
      <c r="A71" s="57">
        <v>103101301</v>
      </c>
      <c r="B71" s="60" t="s">
        <v>2283</v>
      </c>
      <c r="C71" s="68"/>
    </row>
    <row customHeight="1" ht="17.25">
      <c r="A72" s="57">
        <v>103101399</v>
      </c>
      <c r="B72" s="60" t="s">
        <v>2284</v>
      </c>
      <c r="C72" s="68"/>
    </row>
    <row customHeight="1" ht="17.25">
      <c r="A73" s="57">
        <v>1031014</v>
      </c>
      <c r="B73" s="75" t="s">
        <v>2285</v>
      </c>
      <c r="C73" s="68"/>
    </row>
    <row customHeight="1" ht="17.25">
      <c r="A74" s="57">
        <v>1031099</v>
      </c>
      <c r="B74" s="75" t="s">
        <v>2286</v>
      </c>
      <c r="C74" s="58">
        <f>SUM(C75:C76)</f>
        <v>776</v>
      </c>
    </row>
    <row customHeight="1" ht="17.25">
      <c r="A75" s="57">
        <v>103109998</v>
      </c>
      <c r="B75" s="60" t="s">
        <v>2287</v>
      </c>
      <c r="C75" s="68">
        <v>776</v>
      </c>
    </row>
    <row customHeight="1" ht="17.25">
      <c r="A76" s="57">
        <v>103109999</v>
      </c>
      <c r="B76" s="60" t="s">
        <v>2288</v>
      </c>
      <c r="C76" s="68"/>
    </row>
  </sheetData>
  <sheetProtection autoFilter="0" sort="1" insertRows="1" insertColumns="1" deleteRows="1" deleteColumns="1"/>
  <mergeCells count="1">
    <mergeCell ref="A1:C1"/>
  </mergeCells>
  <dataValidations count="1">
    <dataValidation type="decimal" allowBlank="1" showInputMessage="1" showErrorMessage="1" sqref="C5:C76">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4043FC9-55E2-3D1C-637E-47038EAB5226}" mc:Ignorable="x14ac xr xr2 xr3">
  <dimension ref="A1:C339"/>
  <sheetViews>
    <sheetView defaultGridColor="0" colorId="8" topLeftCell="A1" showGridLines="0" workbookViewId="0" showZeros="0">
      <selection activeCell="A1" sqref="A1:C1"/>
    </sheetView>
  </sheetViews>
  <sheetFormatPr defaultColWidth="12.125" customHeight="1" defaultRowHeight="15.652500000000002"/>
  <cols>
    <col min="1" max="1" style="49" width="9.50390625" customWidth="1"/>
    <col min="2" max="2" style="49" width="57.25390625" customWidth="1"/>
    <col min="3" max="3" style="49" width="22.50390625" customWidth="1"/>
  </cols>
  <sheetData>
    <row customHeight="1" ht="44.25">
      <c r="A1" s="71" t="str">
        <f>'##BASEINFO'!$B$2&amp;"度"&amp;'##BASEINFO'!$B$7&amp;"政府性基金预算支出决算功能分类录入表"</f>
        <v>2024年度陕州区政府性基金预算支出决算功能分类录入表</v>
      </c>
      <c r="B1" s="71"/>
      <c r="C1" s="71"/>
    </row>
    <row customHeight="1" ht="17.25">
      <c r="A2" s="138"/>
      <c r="B2" s="138"/>
      <c r="C2" s="72" t="s">
        <v>169</v>
      </c>
    </row>
    <row customHeight="1" ht="17.25">
      <c r="A3" s="138"/>
      <c r="B3" s="138"/>
      <c r="C3" s="72" t="str">
        <f>"单位："&amp;'##BASEINFO'!$B$19</f>
        <v>单位：万元</v>
      </c>
    </row>
    <row customHeight="1" ht="16.5">
      <c r="A4" s="54" t="s">
        <v>187</v>
      </c>
      <c r="B4" s="54" t="s">
        <v>188</v>
      </c>
      <c r="C4" s="54" t="s">
        <v>189</v>
      </c>
    </row>
    <row customHeight="1" ht="16.5">
      <c r="A5" s="91"/>
      <c r="B5" s="54" t="s">
        <v>2290</v>
      </c>
      <c r="C5" s="58">
        <f>SUM(C6,C13,C28,C44,C49,C56,C72,C133,C172,C222,C232,C236,C240,C244,C248,C253,C285,C302,C319)</f>
        <v>116346</v>
      </c>
    </row>
    <row customHeight="1" ht="16.5">
      <c r="A6" s="118">
        <v>205</v>
      </c>
      <c r="B6" s="119" t="s">
        <v>1093</v>
      </c>
      <c r="C6" s="58">
        <f>C7</f>
        <v>0</v>
      </c>
    </row>
    <row customHeight="1" ht="16.5">
      <c r="A7" s="118">
        <v>20598</v>
      </c>
      <c r="B7" s="119" t="s">
        <v>2291</v>
      </c>
      <c r="C7" s="58">
        <f>SUM(C8:C12)</f>
        <v>0</v>
      </c>
    </row>
    <row customHeight="1" ht="16.5">
      <c r="A8" s="118">
        <v>2059801</v>
      </c>
      <c r="B8" s="118" t="s">
        <v>2292</v>
      </c>
      <c r="C8" s="59"/>
    </row>
    <row customHeight="1" ht="16.5">
      <c r="A9" s="118">
        <v>2059802</v>
      </c>
      <c r="B9" s="118" t="s">
        <v>1101</v>
      </c>
      <c r="C9" s="59"/>
    </row>
    <row customHeight="1" ht="16.5">
      <c r="A10" s="118">
        <v>2059803</v>
      </c>
      <c r="B10" s="118" t="s">
        <v>2293</v>
      </c>
      <c r="C10" s="59"/>
    </row>
    <row customHeight="1" ht="16.5">
      <c r="A11" s="118">
        <v>2059804</v>
      </c>
      <c r="B11" s="118" t="s">
        <v>2294</v>
      </c>
      <c r="C11" s="59"/>
    </row>
    <row customHeight="1" ht="16.5">
      <c r="A12" s="118">
        <v>2059899</v>
      </c>
      <c r="B12" s="118" t="s">
        <v>2295</v>
      </c>
      <c r="C12" s="59"/>
    </row>
    <row customHeight="1" ht="16.5">
      <c r="A13" s="118">
        <v>206</v>
      </c>
      <c r="B13" s="84" t="s">
        <v>1142</v>
      </c>
      <c r="C13" s="58">
        <f>C14+C21</f>
        <v>0</v>
      </c>
    </row>
    <row customHeight="1" ht="16.5">
      <c r="A14" s="118">
        <v>20610</v>
      </c>
      <c r="B14" s="84" t="s">
        <v>2296</v>
      </c>
      <c r="C14" s="58">
        <f>SUM(C15:C20)</f>
        <v>0</v>
      </c>
    </row>
    <row customHeight="1" ht="16.5">
      <c r="A15" s="118">
        <v>2061001</v>
      </c>
      <c r="B15" s="85" t="s">
        <v>2297</v>
      </c>
      <c r="C15" s="59"/>
    </row>
    <row customHeight="1" ht="16.5">
      <c r="A16" s="118">
        <v>2061002</v>
      </c>
      <c r="B16" s="85" t="s">
        <v>2298</v>
      </c>
      <c r="C16" s="59"/>
    </row>
    <row customHeight="1" ht="16.5">
      <c r="A17" s="118">
        <v>2061003</v>
      </c>
      <c r="B17" s="85" t="s">
        <v>2299</v>
      </c>
      <c r="C17" s="59"/>
    </row>
    <row customHeight="1" ht="16.5">
      <c r="A18" s="118">
        <v>2061004</v>
      </c>
      <c r="B18" s="85" t="s">
        <v>2300</v>
      </c>
      <c r="C18" s="59"/>
    </row>
    <row customHeight="1" ht="16.5">
      <c r="A19" s="118">
        <v>2061005</v>
      </c>
      <c r="B19" s="85" t="s">
        <v>2301</v>
      </c>
      <c r="C19" s="59"/>
    </row>
    <row customHeight="1" ht="16.5">
      <c r="A20" s="118">
        <v>2061099</v>
      </c>
      <c r="B20" s="85" t="s">
        <v>2302</v>
      </c>
      <c r="C20" s="59"/>
    </row>
    <row customHeight="1" ht="16.5">
      <c r="A21" s="118">
        <v>20698</v>
      </c>
      <c r="B21" s="84" t="s">
        <v>2291</v>
      </c>
      <c r="C21" s="58">
        <f>SUM(C22:C27)</f>
        <v>0</v>
      </c>
    </row>
    <row customHeight="1" ht="16.5">
      <c r="A22" s="118">
        <v>2069801</v>
      </c>
      <c r="B22" s="85" t="s">
        <v>2303</v>
      </c>
      <c r="C22" s="59"/>
    </row>
    <row customHeight="1" ht="16.5">
      <c r="A23" s="118">
        <v>2069802</v>
      </c>
      <c r="B23" s="85" t="s">
        <v>2304</v>
      </c>
      <c r="C23" s="59"/>
    </row>
    <row customHeight="1" ht="16.5">
      <c r="A24" s="118">
        <v>2069803</v>
      </c>
      <c r="B24" s="85" t="s">
        <v>2305</v>
      </c>
      <c r="C24" s="59"/>
    </row>
    <row customHeight="1" ht="16.5">
      <c r="A25" s="118">
        <v>2069804</v>
      </c>
      <c r="B25" s="85" t="s">
        <v>2306</v>
      </c>
      <c r="C25" s="59"/>
    </row>
    <row customHeight="1" ht="16.5">
      <c r="A26" s="118">
        <v>2069805</v>
      </c>
      <c r="B26" s="85" t="s">
        <v>2307</v>
      </c>
      <c r="C26" s="59"/>
    </row>
    <row customHeight="1" ht="16.5">
      <c r="A27" s="118">
        <v>2069899</v>
      </c>
      <c r="B27" s="85" t="s">
        <v>2308</v>
      </c>
      <c r="C27" s="59"/>
    </row>
    <row customHeight="1" ht="16.5">
      <c r="A28" s="118">
        <v>207</v>
      </c>
      <c r="B28" s="84" t="s">
        <v>1191</v>
      </c>
      <c r="C28" s="58">
        <f>SUM(C29,C35,C41)</f>
        <v>30</v>
      </c>
    </row>
    <row customHeight="1" ht="16.5">
      <c r="A29" s="118">
        <v>20707</v>
      </c>
      <c r="B29" s="84" t="s">
        <v>2309</v>
      </c>
      <c r="C29" s="58">
        <f>SUM(C30:C34)</f>
        <v>30</v>
      </c>
    </row>
    <row customHeight="1" ht="16.5">
      <c r="A30" s="118">
        <v>2070701</v>
      </c>
      <c r="B30" s="85" t="s">
        <v>2310</v>
      </c>
      <c r="C30" s="59"/>
    </row>
    <row customHeight="1" ht="16.5">
      <c r="A31" s="118">
        <v>2070702</v>
      </c>
      <c r="B31" s="85" t="s">
        <v>2311</v>
      </c>
      <c r="C31" s="59">
        <v>30</v>
      </c>
    </row>
    <row customHeight="1" ht="16.5">
      <c r="A32" s="118">
        <v>2070703</v>
      </c>
      <c r="B32" s="85" t="s">
        <v>2312</v>
      </c>
      <c r="C32" s="59"/>
    </row>
    <row customHeight="1" ht="16.5">
      <c r="A33" s="118">
        <v>2070704</v>
      </c>
      <c r="B33" s="85" t="s">
        <v>2313</v>
      </c>
      <c r="C33" s="59"/>
    </row>
    <row customHeight="1" ht="16.5">
      <c r="A34" s="118">
        <v>2070799</v>
      </c>
      <c r="B34" s="85" t="s">
        <v>2314</v>
      </c>
      <c r="C34" s="59"/>
    </row>
    <row customHeight="1" ht="16.5">
      <c r="A35" s="118">
        <v>20709</v>
      </c>
      <c r="B35" s="84" t="s">
        <v>2315</v>
      </c>
      <c r="C35" s="58">
        <f>SUM(C36:C40)</f>
        <v>0</v>
      </c>
    </row>
    <row customHeight="1" ht="16.5">
      <c r="A36" s="118">
        <v>2070901</v>
      </c>
      <c r="B36" s="85" t="s">
        <v>2316</v>
      </c>
      <c r="C36" s="59"/>
    </row>
    <row customHeight="1" ht="16.5">
      <c r="A37" s="118">
        <v>2070902</v>
      </c>
      <c r="B37" s="85" t="s">
        <v>2317</v>
      </c>
      <c r="C37" s="59"/>
    </row>
    <row customHeight="1" ht="16.5">
      <c r="A38" s="118">
        <v>2070903</v>
      </c>
      <c r="B38" s="85" t="s">
        <v>2318</v>
      </c>
      <c r="C38" s="59"/>
    </row>
    <row customHeight="1" ht="16.5">
      <c r="A39" s="118">
        <v>2070904</v>
      </c>
      <c r="B39" s="85" t="s">
        <v>2319</v>
      </c>
      <c r="C39" s="59"/>
    </row>
    <row customHeight="1" ht="16.5">
      <c r="A40" s="118">
        <v>2070999</v>
      </c>
      <c r="B40" s="85" t="s">
        <v>2320</v>
      </c>
      <c r="C40" s="59"/>
    </row>
    <row customHeight="1" ht="16.5">
      <c r="A41" s="118">
        <v>20710</v>
      </c>
      <c r="B41" s="84" t="s">
        <v>2321</v>
      </c>
      <c r="C41" s="58">
        <f>SUM(C42:C43)</f>
        <v>0</v>
      </c>
    </row>
    <row customHeight="1" ht="16.5">
      <c r="A42" s="118">
        <v>2071001</v>
      </c>
      <c r="B42" s="85" t="s">
        <v>2322</v>
      </c>
      <c r="C42" s="59"/>
    </row>
    <row customHeight="1" ht="16.5">
      <c r="A43" s="118">
        <v>2071099</v>
      </c>
      <c r="B43" s="85" t="s">
        <v>2323</v>
      </c>
      <c r="C43" s="59"/>
    </row>
    <row customHeight="1" ht="16.5">
      <c r="A44" s="118">
        <v>208</v>
      </c>
      <c r="B44" s="119" t="s">
        <v>1233</v>
      </c>
      <c r="C44" s="58">
        <f>C45</f>
        <v>0</v>
      </c>
    </row>
    <row customHeight="1" ht="16.5">
      <c r="A45" s="118">
        <v>20898</v>
      </c>
      <c r="B45" s="119" t="s">
        <v>2291</v>
      </c>
      <c r="C45" s="58">
        <f>SUM(C46:C48)</f>
        <v>0</v>
      </c>
    </row>
    <row customHeight="1" ht="16.5">
      <c r="A46" s="118">
        <v>2089801</v>
      </c>
      <c r="B46" s="118" t="s">
        <v>2324</v>
      </c>
      <c r="C46" s="59"/>
    </row>
    <row customHeight="1" ht="16.5">
      <c r="A47" s="118">
        <v>2089802</v>
      </c>
      <c r="B47" s="118" t="s">
        <v>2325</v>
      </c>
      <c r="C47" s="59"/>
    </row>
    <row customHeight="1" ht="16.5">
      <c r="A48" s="118">
        <v>2089899</v>
      </c>
      <c r="B48" s="118" t="s">
        <v>2326</v>
      </c>
      <c r="C48" s="59"/>
    </row>
    <row customHeight="1" ht="16.5">
      <c r="A49" s="118">
        <v>210</v>
      </c>
      <c r="B49" s="119" t="s">
        <v>1342</v>
      </c>
      <c r="C49" s="58">
        <f>C50</f>
        <v>0</v>
      </c>
    </row>
    <row customHeight="1" ht="16.5">
      <c r="A50" s="118">
        <v>21098</v>
      </c>
      <c r="B50" s="119" t="s">
        <v>2291</v>
      </c>
      <c r="C50" s="58">
        <f>SUM(C51:C55)</f>
        <v>0</v>
      </c>
    </row>
    <row customHeight="1" ht="16.5">
      <c r="A51" s="118">
        <v>2109801</v>
      </c>
      <c r="B51" s="118" t="s">
        <v>2327</v>
      </c>
      <c r="C51" s="59"/>
    </row>
    <row customHeight="1" ht="16.5">
      <c r="A52" s="118">
        <v>2109802</v>
      </c>
      <c r="B52" s="118" t="s">
        <v>2328</v>
      </c>
      <c r="C52" s="59"/>
    </row>
    <row customHeight="1" ht="16.5">
      <c r="A53" s="118">
        <v>2109803</v>
      </c>
      <c r="B53" s="118" t="s">
        <v>2329</v>
      </c>
      <c r="C53" s="59"/>
    </row>
    <row customHeight="1" ht="16.5">
      <c r="A54" s="118">
        <v>2109804</v>
      </c>
      <c r="B54" s="118" t="s">
        <v>2330</v>
      </c>
      <c r="C54" s="59"/>
    </row>
    <row customHeight="1" ht="16.5">
      <c r="A55" s="118">
        <v>2109899</v>
      </c>
      <c r="B55" s="118" t="s">
        <v>2331</v>
      </c>
      <c r="C55" s="59"/>
    </row>
    <row customHeight="1" ht="16.5">
      <c r="A56" s="118">
        <v>211</v>
      </c>
      <c r="B56" s="84" t="s">
        <v>1409</v>
      </c>
      <c r="C56" s="58">
        <f>SUM(C57,C62,C67)</f>
        <v>0</v>
      </c>
    </row>
    <row customHeight="1" ht="16.5">
      <c r="A57" s="118">
        <v>21160</v>
      </c>
      <c r="B57" s="84" t="s">
        <v>2332</v>
      </c>
      <c r="C57" s="58">
        <f>SUM(C58:C61)</f>
        <v>0</v>
      </c>
    </row>
    <row customHeight="1" ht="16.5">
      <c r="A58" s="118">
        <v>2116001</v>
      </c>
      <c r="B58" s="85" t="s">
        <v>2333</v>
      </c>
      <c r="C58" s="59"/>
    </row>
    <row customHeight="1" ht="16.5">
      <c r="A59" s="118">
        <v>2116002</v>
      </c>
      <c r="B59" s="85" t="s">
        <v>2334</v>
      </c>
      <c r="C59" s="59"/>
    </row>
    <row customHeight="1" ht="16.5">
      <c r="A60" s="118">
        <v>2116003</v>
      </c>
      <c r="B60" s="85" t="s">
        <v>2335</v>
      </c>
      <c r="C60" s="59"/>
    </row>
    <row customHeight="1" ht="16.5">
      <c r="A61" s="118">
        <v>2116099</v>
      </c>
      <c r="B61" s="85" t="s">
        <v>2336</v>
      </c>
      <c r="C61" s="59"/>
    </row>
    <row customHeight="1" ht="16.5">
      <c r="A62" s="118">
        <v>21161</v>
      </c>
      <c r="B62" s="84" t="s">
        <v>2337</v>
      </c>
      <c r="C62" s="58">
        <f>SUM(C63:C66)</f>
        <v>0</v>
      </c>
    </row>
    <row customHeight="1" ht="16.5">
      <c r="A63" s="118">
        <v>2116101</v>
      </c>
      <c r="B63" s="85" t="s">
        <v>2338</v>
      </c>
      <c r="C63" s="59"/>
    </row>
    <row customHeight="1" ht="16.5">
      <c r="A64" s="118">
        <v>2116102</v>
      </c>
      <c r="B64" s="85" t="s">
        <v>2339</v>
      </c>
      <c r="C64" s="59"/>
    </row>
    <row customHeight="1" ht="16.5">
      <c r="A65" s="118">
        <v>2116103</v>
      </c>
      <c r="B65" s="85" t="s">
        <v>2340</v>
      </c>
      <c r="C65" s="59"/>
    </row>
    <row customHeight="1" ht="16.5">
      <c r="A66" s="118">
        <v>2116104</v>
      </c>
      <c r="B66" s="85" t="s">
        <v>2341</v>
      </c>
      <c r="C66" s="59"/>
    </row>
    <row customHeight="1" ht="16.5">
      <c r="A67" s="118">
        <v>21198</v>
      </c>
      <c r="B67" s="84" t="s">
        <v>2291</v>
      </c>
      <c r="C67" s="58">
        <f>SUM(C68:C71)</f>
        <v>0</v>
      </c>
    </row>
    <row customHeight="1" ht="16.5">
      <c r="A68" s="118">
        <v>2119801</v>
      </c>
      <c r="B68" s="85" t="s">
        <v>2342</v>
      </c>
      <c r="C68" s="59"/>
    </row>
    <row customHeight="1" ht="16.5">
      <c r="A69" s="118">
        <v>2119802</v>
      </c>
      <c r="B69" s="85" t="s">
        <v>2343</v>
      </c>
      <c r="C69" s="59"/>
    </row>
    <row customHeight="1" ht="16.5">
      <c r="A70" s="118">
        <v>2119803</v>
      </c>
      <c r="B70" s="85" t="s">
        <v>2344</v>
      </c>
      <c r="C70" s="59"/>
    </row>
    <row customHeight="1" ht="16.5">
      <c r="A71" s="118">
        <v>2119899</v>
      </c>
      <c r="B71" s="85" t="s">
        <v>2345</v>
      </c>
      <c r="C71" s="59"/>
    </row>
    <row customHeight="1" ht="16.5">
      <c r="A72" s="118">
        <v>212</v>
      </c>
      <c r="B72" s="84" t="s">
        <v>1472</v>
      </c>
      <c r="C72" s="58">
        <f>SUM(C73,C89,C93:C94,C100,C104,C108,C112,C118,C121,C130)</f>
        <v>66667</v>
      </c>
    </row>
    <row customHeight="1" ht="16.5">
      <c r="A73" s="118">
        <v>21208</v>
      </c>
      <c r="B73" s="84" t="s">
        <v>2346</v>
      </c>
      <c r="C73" s="58">
        <f>SUM(C74:C88)</f>
        <v>5130</v>
      </c>
    </row>
    <row customHeight="1" ht="16.5">
      <c r="A74" s="118">
        <v>2120801</v>
      </c>
      <c r="B74" s="85" t="s">
        <v>2347</v>
      </c>
      <c r="C74" s="59">
        <v>715</v>
      </c>
    </row>
    <row customHeight="1" ht="16.5">
      <c r="A75" s="118">
        <v>2120802</v>
      </c>
      <c r="B75" s="85" t="s">
        <v>2348</v>
      </c>
      <c r="C75" s="59">
        <v>1643</v>
      </c>
    </row>
    <row customHeight="1" ht="16.5">
      <c r="A76" s="118">
        <v>2120803</v>
      </c>
      <c r="B76" s="85" t="s">
        <v>2349</v>
      </c>
      <c r="C76" s="59"/>
    </row>
    <row customHeight="1" ht="16.5">
      <c r="A77" s="118">
        <v>2120804</v>
      </c>
      <c r="B77" s="85" t="s">
        <v>2350</v>
      </c>
      <c r="C77" s="59"/>
    </row>
    <row customHeight="1" ht="16.5">
      <c r="A78" s="118">
        <v>2120805</v>
      </c>
      <c r="B78" s="85" t="s">
        <v>2351</v>
      </c>
      <c r="C78" s="59">
        <v>1431</v>
      </c>
    </row>
    <row customHeight="1" ht="16.5">
      <c r="A79" s="118">
        <v>2120806</v>
      </c>
      <c r="B79" s="85" t="s">
        <v>2352</v>
      </c>
      <c r="C79" s="59"/>
    </row>
    <row customHeight="1" ht="16.5">
      <c r="A80" s="118">
        <v>2120807</v>
      </c>
      <c r="B80" s="85" t="s">
        <v>2353</v>
      </c>
      <c r="C80" s="59"/>
    </row>
    <row customHeight="1" ht="16.5">
      <c r="A81" s="118">
        <v>2120809</v>
      </c>
      <c r="B81" s="85" t="s">
        <v>2354</v>
      </c>
      <c r="C81" s="59"/>
    </row>
    <row customHeight="1" ht="16.5">
      <c r="A82" s="118">
        <v>2120810</v>
      </c>
      <c r="B82" s="85" t="s">
        <v>2355</v>
      </c>
      <c r="C82" s="59"/>
    </row>
    <row customHeight="1" ht="16.5">
      <c r="A83" s="118">
        <v>2120811</v>
      </c>
      <c r="B83" s="85" t="s">
        <v>2356</v>
      </c>
      <c r="C83" s="59"/>
    </row>
    <row customHeight="1" ht="16.5">
      <c r="A84" s="118">
        <v>2120813</v>
      </c>
      <c r="B84" s="85" t="s">
        <v>1762</v>
      </c>
      <c r="C84" s="59"/>
    </row>
    <row customHeight="1" ht="16.5">
      <c r="A85" s="118">
        <v>2120814</v>
      </c>
      <c r="B85" s="85" t="s">
        <v>2357</v>
      </c>
      <c r="C85" s="59"/>
    </row>
    <row customHeight="1" ht="16.5">
      <c r="A86" s="118">
        <v>2120815</v>
      </c>
      <c r="B86" s="85" t="s">
        <v>2358</v>
      </c>
      <c r="C86" s="59">
        <v>3</v>
      </c>
    </row>
    <row customHeight="1" ht="16.5">
      <c r="A87" s="118">
        <v>2120816</v>
      </c>
      <c r="B87" s="85" t="s">
        <v>2359</v>
      </c>
      <c r="C87" s="59"/>
    </row>
    <row customHeight="1" ht="16.5">
      <c r="A88" s="118">
        <v>2120899</v>
      </c>
      <c r="B88" s="85" t="s">
        <v>2360</v>
      </c>
      <c r="C88" s="59">
        <v>1338</v>
      </c>
    </row>
    <row customHeight="1" ht="16.5">
      <c r="A89" s="118">
        <v>21210</v>
      </c>
      <c r="B89" s="84" t="s">
        <v>2361</v>
      </c>
      <c r="C89" s="58">
        <f>SUM(C90:C92)</f>
        <v>0</v>
      </c>
    </row>
    <row customHeight="1" ht="16.5">
      <c r="A90" s="118">
        <v>2121001</v>
      </c>
      <c r="B90" s="85" t="s">
        <v>2347</v>
      </c>
      <c r="C90" s="59"/>
    </row>
    <row customHeight="1" ht="16.5">
      <c r="A91" s="118">
        <v>2121002</v>
      </c>
      <c r="B91" s="85" t="s">
        <v>2348</v>
      </c>
      <c r="C91" s="59"/>
    </row>
    <row customHeight="1" ht="16.5">
      <c r="A92" s="118">
        <v>2121099</v>
      </c>
      <c r="B92" s="85" t="s">
        <v>2362</v>
      </c>
      <c r="C92" s="59"/>
    </row>
    <row customHeight="1" ht="16.5">
      <c r="A93" s="118">
        <v>21211</v>
      </c>
      <c r="B93" s="84" t="s">
        <v>2363</v>
      </c>
      <c r="C93" s="59"/>
    </row>
    <row customHeight="1" ht="16.5">
      <c r="A94" s="118">
        <v>21213</v>
      </c>
      <c r="B94" s="84" t="s">
        <v>2364</v>
      </c>
      <c r="C94" s="58">
        <f>SUM(C95:C99)</f>
        <v>0</v>
      </c>
    </row>
    <row customHeight="1" ht="16.5">
      <c r="A95" s="118">
        <v>2121301</v>
      </c>
      <c r="B95" s="85" t="s">
        <v>2365</v>
      </c>
      <c r="C95" s="59"/>
    </row>
    <row customHeight="1" ht="16.5">
      <c r="A96" s="118">
        <v>2121302</v>
      </c>
      <c r="B96" s="85" t="s">
        <v>2366</v>
      </c>
      <c r="C96" s="59"/>
    </row>
    <row customHeight="1" ht="16.5">
      <c r="A97" s="118">
        <v>2121303</v>
      </c>
      <c r="B97" s="85" t="s">
        <v>2367</v>
      </c>
      <c r="C97" s="59"/>
    </row>
    <row customHeight="1" ht="16.5">
      <c r="A98" s="118">
        <v>2121304</v>
      </c>
      <c r="B98" s="85" t="s">
        <v>2368</v>
      </c>
      <c r="C98" s="59"/>
    </row>
    <row customHeight="1" ht="16.5">
      <c r="A99" s="118">
        <v>2121399</v>
      </c>
      <c r="B99" s="85" t="s">
        <v>2369</v>
      </c>
      <c r="C99" s="59"/>
    </row>
    <row customHeight="1" ht="16.5">
      <c r="A100" s="118">
        <v>21214</v>
      </c>
      <c r="B100" s="84" t="s">
        <v>2370</v>
      </c>
      <c r="C100" s="58">
        <f>SUM(C101:C103)</f>
        <v>0</v>
      </c>
    </row>
    <row customHeight="1" ht="16.5">
      <c r="A101" s="118">
        <v>2121401</v>
      </c>
      <c r="B101" s="85" t="s">
        <v>2371</v>
      </c>
      <c r="C101" s="59"/>
    </row>
    <row customHeight="1" ht="16.5">
      <c r="A102" s="118">
        <v>2121402</v>
      </c>
      <c r="B102" s="85" t="s">
        <v>2372</v>
      </c>
      <c r="C102" s="59"/>
    </row>
    <row customHeight="1" ht="16.5">
      <c r="A103" s="118">
        <v>2121499</v>
      </c>
      <c r="B103" s="85" t="s">
        <v>2373</v>
      </c>
      <c r="C103" s="59"/>
    </row>
    <row customHeight="1" ht="16.5">
      <c r="A104" s="118">
        <v>21215</v>
      </c>
      <c r="B104" s="84" t="s">
        <v>2374</v>
      </c>
      <c r="C104" s="58">
        <f>SUM(C105:C107)</f>
        <v>0</v>
      </c>
    </row>
    <row customHeight="1" ht="16.5">
      <c r="A105" s="118">
        <v>2121501</v>
      </c>
      <c r="B105" s="85" t="s">
        <v>2375</v>
      </c>
      <c r="C105" s="59"/>
    </row>
    <row customHeight="1" ht="16.5">
      <c r="A106" s="118">
        <v>2121502</v>
      </c>
      <c r="B106" s="85" t="s">
        <v>2376</v>
      </c>
      <c r="C106" s="59"/>
    </row>
    <row customHeight="1" ht="16.5">
      <c r="A107" s="118">
        <v>2121599</v>
      </c>
      <c r="B107" s="85" t="s">
        <v>2377</v>
      </c>
      <c r="C107" s="59"/>
    </row>
    <row customHeight="1" ht="16.5">
      <c r="A108" s="118">
        <v>21216</v>
      </c>
      <c r="B108" s="84" t="s">
        <v>2378</v>
      </c>
      <c r="C108" s="58">
        <f>SUM(C109:C111)</f>
        <v>48237</v>
      </c>
    </row>
    <row customHeight="1" ht="16.5">
      <c r="A109" s="118">
        <v>2121601</v>
      </c>
      <c r="B109" s="85" t="s">
        <v>2375</v>
      </c>
      <c r="C109" s="59"/>
    </row>
    <row customHeight="1" ht="16.5">
      <c r="A110" s="118">
        <v>2121602</v>
      </c>
      <c r="B110" s="85" t="s">
        <v>2376</v>
      </c>
      <c r="C110" s="59"/>
    </row>
    <row customHeight="1" ht="16.5">
      <c r="A111" s="118">
        <v>2121699</v>
      </c>
      <c r="B111" s="85" t="s">
        <v>2379</v>
      </c>
      <c r="C111" s="59">
        <v>48237</v>
      </c>
    </row>
    <row customHeight="1" ht="16.5">
      <c r="A112" s="118">
        <v>21217</v>
      </c>
      <c r="B112" s="84" t="s">
        <v>2380</v>
      </c>
      <c r="C112" s="58">
        <f>SUM(C113:C117)</f>
        <v>0</v>
      </c>
    </row>
    <row customHeight="1" ht="16.5">
      <c r="A113" s="118">
        <v>2121701</v>
      </c>
      <c r="B113" s="85" t="s">
        <v>2381</v>
      </c>
      <c r="C113" s="59"/>
    </row>
    <row customHeight="1" ht="16.5">
      <c r="A114" s="118">
        <v>2121702</v>
      </c>
      <c r="B114" s="85" t="s">
        <v>2382</v>
      </c>
      <c r="C114" s="59"/>
    </row>
    <row customHeight="1" ht="16.5">
      <c r="A115" s="118">
        <v>2121703</v>
      </c>
      <c r="B115" s="85" t="s">
        <v>2383</v>
      </c>
      <c r="C115" s="59"/>
    </row>
    <row customHeight="1" ht="16.5">
      <c r="A116" s="118">
        <v>2121704</v>
      </c>
      <c r="B116" s="85" t="s">
        <v>2384</v>
      </c>
      <c r="C116" s="59"/>
    </row>
    <row customHeight="1" ht="16.5">
      <c r="A117" s="118">
        <v>2121799</v>
      </c>
      <c r="B117" s="85" t="s">
        <v>2385</v>
      </c>
      <c r="C117" s="59"/>
    </row>
    <row customHeight="1" ht="16.5">
      <c r="A118" s="118">
        <v>21218</v>
      </c>
      <c r="B118" s="84" t="s">
        <v>2386</v>
      </c>
      <c r="C118" s="58">
        <f>SUM(C119:C120)</f>
        <v>0</v>
      </c>
    </row>
    <row customHeight="1" ht="16.5">
      <c r="A119" s="118">
        <v>2121801</v>
      </c>
      <c r="B119" s="85" t="s">
        <v>2387</v>
      </c>
      <c r="C119" s="59"/>
    </row>
    <row customHeight="1" ht="16.5">
      <c r="A120" s="118">
        <v>2121899</v>
      </c>
      <c r="B120" s="85" t="s">
        <v>2388</v>
      </c>
      <c r="C120" s="59"/>
    </row>
    <row customHeight="1" ht="16.5">
      <c r="A121" s="118">
        <v>21219</v>
      </c>
      <c r="B121" s="84" t="s">
        <v>2389</v>
      </c>
      <c r="C121" s="58">
        <f>SUM(C122:C129)</f>
        <v>13300</v>
      </c>
    </row>
    <row customHeight="1" ht="16.5">
      <c r="A122" s="118">
        <v>2121901</v>
      </c>
      <c r="B122" s="85" t="s">
        <v>2375</v>
      </c>
      <c r="C122" s="59"/>
    </row>
    <row customHeight="1" ht="16.5">
      <c r="A123" s="118">
        <v>2121902</v>
      </c>
      <c r="B123" s="85" t="s">
        <v>2376</v>
      </c>
      <c r="C123" s="59"/>
    </row>
    <row customHeight="1" ht="16.5">
      <c r="A124" s="118">
        <v>2121903</v>
      </c>
      <c r="B124" s="85" t="s">
        <v>2390</v>
      </c>
      <c r="C124" s="59"/>
    </row>
    <row customHeight="1" ht="16.5">
      <c r="A125" s="118">
        <v>2121904</v>
      </c>
      <c r="B125" s="85" t="s">
        <v>2391</v>
      </c>
      <c r="C125" s="59"/>
    </row>
    <row customHeight="1" ht="16.5">
      <c r="A126" s="118">
        <v>2121905</v>
      </c>
      <c r="B126" s="85" t="s">
        <v>2392</v>
      </c>
      <c r="C126" s="59"/>
    </row>
    <row customHeight="1" ht="16.5">
      <c r="A127" s="118">
        <v>2121906</v>
      </c>
      <c r="B127" s="85" t="s">
        <v>2393</v>
      </c>
      <c r="C127" s="59"/>
    </row>
    <row customHeight="1" ht="16.5">
      <c r="A128" s="118">
        <v>2121907</v>
      </c>
      <c r="B128" s="85" t="s">
        <v>2394</v>
      </c>
      <c r="C128" s="59"/>
    </row>
    <row customHeight="1" ht="16.5">
      <c r="A129" s="118">
        <v>2121999</v>
      </c>
      <c r="B129" s="85" t="s">
        <v>2395</v>
      </c>
      <c r="C129" s="59">
        <v>13300</v>
      </c>
    </row>
    <row customHeight="1" ht="16.5">
      <c r="A130" s="118">
        <v>21298</v>
      </c>
      <c r="B130" s="84" t="s">
        <v>2291</v>
      </c>
      <c r="C130" s="58">
        <f>SUM(C131:C132)</f>
        <v>0</v>
      </c>
    </row>
    <row customHeight="1" ht="16.5">
      <c r="A131" s="118">
        <v>2129801</v>
      </c>
      <c r="B131" s="85" t="s">
        <v>2396</v>
      </c>
      <c r="C131" s="59"/>
    </row>
    <row customHeight="1" ht="16.5">
      <c r="A132" s="118">
        <v>2129899</v>
      </c>
      <c r="B132" s="85" t="s">
        <v>2397</v>
      </c>
      <c r="C132" s="59"/>
    </row>
    <row customHeight="1" ht="16.5">
      <c r="A133" s="118">
        <v>213</v>
      </c>
      <c r="B133" s="84" t="s">
        <v>1492</v>
      </c>
      <c r="C133" s="58">
        <f>SUM(C134,C139,C144,C149,C152,C157,C161,C165,C168)</f>
        <v>1405</v>
      </c>
    </row>
    <row customHeight="1" ht="16.5">
      <c r="A134" s="118">
        <v>21366</v>
      </c>
      <c r="B134" s="84" t="s">
        <v>2398</v>
      </c>
      <c r="C134" s="58">
        <f>SUM(C135:C138)</f>
        <v>0</v>
      </c>
    </row>
    <row customHeight="1" ht="16.5">
      <c r="A135" s="118">
        <v>2136601</v>
      </c>
      <c r="B135" s="85" t="s">
        <v>2399</v>
      </c>
      <c r="C135" s="59"/>
    </row>
    <row customHeight="1" ht="16.5">
      <c r="A136" s="118">
        <v>2136602</v>
      </c>
      <c r="B136" s="85" t="s">
        <v>2400</v>
      </c>
      <c r="C136" s="59"/>
    </row>
    <row customHeight="1" ht="16.5">
      <c r="A137" s="118">
        <v>2136603</v>
      </c>
      <c r="B137" s="85" t="s">
        <v>2401</v>
      </c>
      <c r="C137" s="59"/>
    </row>
    <row customHeight="1" ht="16.5">
      <c r="A138" s="118">
        <v>2136699</v>
      </c>
      <c r="B138" s="85" t="s">
        <v>2402</v>
      </c>
      <c r="C138" s="59"/>
    </row>
    <row customHeight="1" ht="16.5">
      <c r="A139" s="118">
        <v>21367</v>
      </c>
      <c r="B139" s="84" t="s">
        <v>2403</v>
      </c>
      <c r="C139" s="58">
        <f>SUM(C140:C143)</f>
        <v>0</v>
      </c>
    </row>
    <row customHeight="1" ht="16.5">
      <c r="A140" s="118">
        <v>2136701</v>
      </c>
      <c r="B140" s="85" t="s">
        <v>2399</v>
      </c>
      <c r="C140" s="59"/>
    </row>
    <row customHeight="1" ht="16.5">
      <c r="A141" s="118">
        <v>2136702</v>
      </c>
      <c r="B141" s="85" t="s">
        <v>2400</v>
      </c>
      <c r="C141" s="59"/>
    </row>
    <row customHeight="1" ht="16.5">
      <c r="A142" s="118">
        <v>2136703</v>
      </c>
      <c r="B142" s="85" t="s">
        <v>2404</v>
      </c>
      <c r="C142" s="59"/>
    </row>
    <row customHeight="1" ht="16.5">
      <c r="A143" s="118">
        <v>2136799</v>
      </c>
      <c r="B143" s="85" t="s">
        <v>2405</v>
      </c>
      <c r="C143" s="59"/>
    </row>
    <row customHeight="1" ht="16.5">
      <c r="A144" s="118">
        <v>21369</v>
      </c>
      <c r="B144" s="84" t="s">
        <v>2406</v>
      </c>
      <c r="C144" s="58">
        <f>SUM(C145:C148)</f>
        <v>0</v>
      </c>
    </row>
    <row customHeight="1" ht="16.5">
      <c r="A145" s="118">
        <v>2136901</v>
      </c>
      <c r="B145" s="85" t="s">
        <v>1555</v>
      </c>
      <c r="C145" s="59"/>
    </row>
    <row customHeight="1" ht="16.5">
      <c r="A146" s="118">
        <v>2136902</v>
      </c>
      <c r="B146" s="85" t="s">
        <v>2407</v>
      </c>
      <c r="C146" s="59"/>
    </row>
    <row customHeight="1" ht="16.5">
      <c r="A147" s="118">
        <v>2136903</v>
      </c>
      <c r="B147" s="85" t="s">
        <v>2408</v>
      </c>
      <c r="C147" s="59"/>
    </row>
    <row customHeight="1" ht="16.5">
      <c r="A148" s="118">
        <v>2136999</v>
      </c>
      <c r="B148" s="85" t="s">
        <v>2409</v>
      </c>
      <c r="C148" s="59"/>
    </row>
    <row customHeight="1" ht="16.5">
      <c r="A149" s="118">
        <v>21370</v>
      </c>
      <c r="B149" s="84" t="s">
        <v>2410</v>
      </c>
      <c r="C149" s="58">
        <f>SUM(C150:C151)</f>
        <v>0</v>
      </c>
    </row>
    <row customHeight="1" ht="16.5">
      <c r="A150" s="118">
        <v>2137001</v>
      </c>
      <c r="B150" s="85" t="s">
        <v>2411</v>
      </c>
      <c r="C150" s="59"/>
    </row>
    <row customHeight="1" ht="16.5">
      <c r="A151" s="118">
        <v>2137099</v>
      </c>
      <c r="B151" s="85" t="s">
        <v>2412</v>
      </c>
      <c r="C151" s="59"/>
    </row>
    <row customHeight="1" ht="16.5">
      <c r="A152" s="118">
        <v>21371</v>
      </c>
      <c r="B152" s="84" t="s">
        <v>2413</v>
      </c>
      <c r="C152" s="58">
        <f>SUM(C153:C156)</f>
        <v>0</v>
      </c>
    </row>
    <row customHeight="1" ht="16.5">
      <c r="A153" s="118">
        <v>2137101</v>
      </c>
      <c r="B153" s="85" t="s">
        <v>2414</v>
      </c>
      <c r="C153" s="59"/>
    </row>
    <row customHeight="1" ht="16.5">
      <c r="A154" s="118">
        <v>2137102</v>
      </c>
      <c r="B154" s="85" t="s">
        <v>2415</v>
      </c>
      <c r="C154" s="59"/>
    </row>
    <row customHeight="1" ht="16.5">
      <c r="A155" s="118">
        <v>2137103</v>
      </c>
      <c r="B155" s="85" t="s">
        <v>2416</v>
      </c>
      <c r="C155" s="59"/>
    </row>
    <row customHeight="1" ht="16.5">
      <c r="A156" s="118">
        <v>2137199</v>
      </c>
      <c r="B156" s="85" t="s">
        <v>2417</v>
      </c>
      <c r="C156" s="59"/>
    </row>
    <row customHeight="1" ht="16.5">
      <c r="A157" s="118">
        <v>21372</v>
      </c>
      <c r="B157" s="84" t="s">
        <v>2418</v>
      </c>
      <c r="C157" s="58">
        <f>SUM(C158:C160)</f>
        <v>1405</v>
      </c>
    </row>
    <row customHeight="1" ht="16.5">
      <c r="A158" s="118">
        <v>2137201</v>
      </c>
      <c r="B158" s="85" t="s">
        <v>2419</v>
      </c>
      <c r="C158" s="59">
        <v>1005</v>
      </c>
    </row>
    <row customHeight="1" ht="16.5">
      <c r="A159" s="118">
        <v>2137202</v>
      </c>
      <c r="B159" s="85" t="s">
        <v>2399</v>
      </c>
      <c r="C159" s="59">
        <v>400</v>
      </c>
    </row>
    <row customHeight="1" ht="16.5">
      <c r="A160" s="118">
        <v>2137299</v>
      </c>
      <c r="B160" s="85" t="s">
        <v>2420</v>
      </c>
      <c r="C160" s="59"/>
    </row>
    <row customHeight="1" ht="16.5">
      <c r="A161" s="118">
        <v>21373</v>
      </c>
      <c r="B161" s="84" t="s">
        <v>2421</v>
      </c>
      <c r="C161" s="58">
        <f>SUM(C162:C164)</f>
        <v>0</v>
      </c>
    </row>
    <row customHeight="1" ht="16.5">
      <c r="A162" s="118">
        <v>2137301</v>
      </c>
      <c r="B162" s="85" t="s">
        <v>2419</v>
      </c>
      <c r="C162" s="59"/>
    </row>
    <row customHeight="1" ht="16.5">
      <c r="A163" s="118">
        <v>2137302</v>
      </c>
      <c r="B163" s="85" t="s">
        <v>2399</v>
      </c>
      <c r="C163" s="59"/>
    </row>
    <row customHeight="1" ht="16.5">
      <c r="A164" s="118">
        <v>2137399</v>
      </c>
      <c r="B164" s="85" t="s">
        <v>2422</v>
      </c>
      <c r="C164" s="59"/>
    </row>
    <row customHeight="1" ht="16.5">
      <c r="A165" s="118">
        <v>21374</v>
      </c>
      <c r="B165" s="84" t="s">
        <v>2423</v>
      </c>
      <c r="C165" s="58">
        <f>SUM(C166:C167)</f>
        <v>0</v>
      </c>
    </row>
    <row customHeight="1" ht="16.5">
      <c r="A166" s="118">
        <v>2137401</v>
      </c>
      <c r="B166" s="85" t="s">
        <v>2399</v>
      </c>
      <c r="C166" s="59"/>
    </row>
    <row customHeight="1" ht="16.5">
      <c r="A167" s="118">
        <v>2137499</v>
      </c>
      <c r="B167" s="85" t="s">
        <v>2424</v>
      </c>
      <c r="C167" s="59"/>
    </row>
    <row customHeight="1" ht="16.5">
      <c r="A168" s="118">
        <v>21398</v>
      </c>
      <c r="B168" s="84" t="s">
        <v>2291</v>
      </c>
      <c r="C168" s="58">
        <f>SUM(C169:C171)</f>
        <v>0</v>
      </c>
    </row>
    <row customHeight="1" ht="16.5">
      <c r="A169" s="118">
        <v>2139801</v>
      </c>
      <c r="B169" s="85" t="s">
        <v>2425</v>
      </c>
      <c r="C169" s="59"/>
    </row>
    <row customHeight="1" ht="16.5">
      <c r="A170" s="118">
        <v>2139802</v>
      </c>
      <c r="B170" s="85" t="s">
        <v>2426</v>
      </c>
      <c r="C170" s="59"/>
    </row>
    <row customHeight="1" ht="16.5">
      <c r="A171" s="118">
        <v>2139899</v>
      </c>
      <c r="B171" s="85" t="s">
        <v>2427</v>
      </c>
      <c r="C171" s="59"/>
    </row>
    <row customHeight="1" ht="16.5">
      <c r="A172" s="118">
        <v>214</v>
      </c>
      <c r="B172" s="84" t="s">
        <v>1584</v>
      </c>
      <c r="C172" s="58">
        <f>SUM(C173,C178,C183,C192,C199,C209,C212,C215,C216)</f>
        <v>0</v>
      </c>
    </row>
    <row customHeight="1" ht="16.5">
      <c r="A173" s="118">
        <v>21460</v>
      </c>
      <c r="B173" s="84" t="s">
        <v>2428</v>
      </c>
      <c r="C173" s="58">
        <f>SUM(C174:C177)</f>
        <v>0</v>
      </c>
    </row>
    <row customHeight="1" ht="16.5">
      <c r="A174" s="118">
        <v>2146001</v>
      </c>
      <c r="B174" s="85" t="s">
        <v>1586</v>
      </c>
      <c r="C174" s="59"/>
    </row>
    <row customHeight="1" ht="16.5">
      <c r="A175" s="118">
        <v>2146002</v>
      </c>
      <c r="B175" s="85" t="s">
        <v>1587</v>
      </c>
      <c r="C175" s="59"/>
    </row>
    <row customHeight="1" ht="16.5">
      <c r="A176" s="118">
        <v>2146003</v>
      </c>
      <c r="B176" s="85" t="s">
        <v>2429</v>
      </c>
      <c r="C176" s="59"/>
    </row>
    <row customHeight="1" ht="16.5">
      <c r="A177" s="118">
        <v>2146099</v>
      </c>
      <c r="B177" s="85" t="s">
        <v>2430</v>
      </c>
      <c r="C177" s="59"/>
    </row>
    <row customHeight="1" ht="16.5">
      <c r="A178" s="118">
        <v>21462</v>
      </c>
      <c r="B178" s="84" t="s">
        <v>2431</v>
      </c>
      <c r="C178" s="58">
        <f>SUM(C179:C182)</f>
        <v>0</v>
      </c>
    </row>
    <row customHeight="1" ht="16.5">
      <c r="A179" s="118">
        <v>2146201</v>
      </c>
      <c r="B179" s="85" t="s">
        <v>2429</v>
      </c>
      <c r="C179" s="59"/>
    </row>
    <row customHeight="1" ht="16.5">
      <c r="A180" s="118">
        <v>2146202</v>
      </c>
      <c r="B180" s="85" t="s">
        <v>2432</v>
      </c>
      <c r="C180" s="59"/>
    </row>
    <row customHeight="1" ht="16.5">
      <c r="A181" s="118">
        <v>2146203</v>
      </c>
      <c r="B181" s="85" t="s">
        <v>2433</v>
      </c>
      <c r="C181" s="59"/>
    </row>
    <row customHeight="1" ht="16.5">
      <c r="A182" s="118">
        <v>2146299</v>
      </c>
      <c r="B182" s="85" t="s">
        <v>2434</v>
      </c>
      <c r="C182" s="59"/>
    </row>
    <row customHeight="1" ht="16.5">
      <c r="A183" s="118">
        <v>21464</v>
      </c>
      <c r="B183" s="84" t="s">
        <v>2435</v>
      </c>
      <c r="C183" s="58">
        <f>SUM(C184:C191)</f>
        <v>0</v>
      </c>
    </row>
    <row customHeight="1" ht="16.5">
      <c r="A184" s="118">
        <v>2146401</v>
      </c>
      <c r="B184" s="85" t="s">
        <v>2436</v>
      </c>
      <c r="C184" s="59"/>
    </row>
    <row customHeight="1" ht="16.5">
      <c r="A185" s="118">
        <v>2146402</v>
      </c>
      <c r="B185" s="85" t="s">
        <v>2437</v>
      </c>
      <c r="C185" s="59"/>
    </row>
    <row customHeight="1" ht="16.5">
      <c r="A186" s="118">
        <v>2146403</v>
      </c>
      <c r="B186" s="85" t="s">
        <v>2438</v>
      </c>
      <c r="C186" s="59"/>
    </row>
    <row customHeight="1" ht="16.5">
      <c r="A187" s="118">
        <v>2146404</v>
      </c>
      <c r="B187" s="85" t="s">
        <v>2439</v>
      </c>
      <c r="C187" s="59"/>
    </row>
    <row customHeight="1" ht="16.5">
      <c r="A188" s="118">
        <v>2146405</v>
      </c>
      <c r="B188" s="85" t="s">
        <v>2440</v>
      </c>
      <c r="C188" s="59"/>
    </row>
    <row customHeight="1" ht="16.5">
      <c r="A189" s="118">
        <v>2146406</v>
      </c>
      <c r="B189" s="85" t="s">
        <v>2441</v>
      </c>
      <c r="C189" s="59"/>
    </row>
    <row customHeight="1" ht="16.5">
      <c r="A190" s="118">
        <v>2146407</v>
      </c>
      <c r="B190" s="85" t="s">
        <v>2442</v>
      </c>
      <c r="C190" s="59"/>
    </row>
    <row customHeight="1" ht="16.5">
      <c r="A191" s="118">
        <v>2146499</v>
      </c>
      <c r="B191" s="85" t="s">
        <v>2443</v>
      </c>
      <c r="C191" s="59"/>
    </row>
    <row customHeight="1" ht="16.5">
      <c r="A192" s="118">
        <v>21468</v>
      </c>
      <c r="B192" s="84" t="s">
        <v>2444</v>
      </c>
      <c r="C192" s="58">
        <f>SUM(C193:C198)</f>
        <v>0</v>
      </c>
    </row>
    <row customHeight="1" ht="16.5">
      <c r="A193" s="118">
        <v>2146801</v>
      </c>
      <c r="B193" s="85" t="s">
        <v>2445</v>
      </c>
      <c r="C193" s="59"/>
    </row>
    <row customHeight="1" ht="16.5">
      <c r="A194" s="118">
        <v>2146802</v>
      </c>
      <c r="B194" s="85" t="s">
        <v>2446</v>
      </c>
      <c r="C194" s="59"/>
    </row>
    <row customHeight="1" ht="16.5">
      <c r="A195" s="118">
        <v>2146803</v>
      </c>
      <c r="B195" s="85" t="s">
        <v>2447</v>
      </c>
      <c r="C195" s="59"/>
    </row>
    <row customHeight="1" ht="16.5">
      <c r="A196" s="118">
        <v>2146804</v>
      </c>
      <c r="B196" s="85" t="s">
        <v>2448</v>
      </c>
      <c r="C196" s="59"/>
    </row>
    <row customHeight="1" ht="16.5">
      <c r="A197" s="118">
        <v>2146805</v>
      </c>
      <c r="B197" s="85" t="s">
        <v>2449</v>
      </c>
      <c r="C197" s="59"/>
    </row>
    <row customHeight="1" ht="16.5">
      <c r="A198" s="118">
        <v>2146899</v>
      </c>
      <c r="B198" s="85" t="s">
        <v>2450</v>
      </c>
      <c r="C198" s="59"/>
    </row>
    <row customHeight="1" ht="16.5">
      <c r="A199" s="118">
        <v>21469</v>
      </c>
      <c r="B199" s="84" t="s">
        <v>2451</v>
      </c>
      <c r="C199" s="58">
        <f>SUM(C200:C208)</f>
        <v>0</v>
      </c>
    </row>
    <row customHeight="1" ht="16.5">
      <c r="A200" s="118">
        <v>2146901</v>
      </c>
      <c r="B200" s="85" t="s">
        <v>2452</v>
      </c>
      <c r="C200" s="59"/>
    </row>
    <row customHeight="1" ht="16.5">
      <c r="A201" s="118">
        <v>2146902</v>
      </c>
      <c r="B201" s="85" t="s">
        <v>1612</v>
      </c>
      <c r="C201" s="59"/>
    </row>
    <row customHeight="1" ht="16.5">
      <c r="A202" s="118">
        <v>2146903</v>
      </c>
      <c r="B202" s="85" t="s">
        <v>2453</v>
      </c>
      <c r="C202" s="59"/>
    </row>
    <row customHeight="1" ht="16.5">
      <c r="A203" s="118">
        <v>2146904</v>
      </c>
      <c r="B203" s="85" t="s">
        <v>2454</v>
      </c>
      <c r="C203" s="59"/>
    </row>
    <row customHeight="1" ht="16.5">
      <c r="A204" s="118">
        <v>2146906</v>
      </c>
      <c r="B204" s="85" t="s">
        <v>2455</v>
      </c>
      <c r="C204" s="59"/>
    </row>
    <row customHeight="1" ht="16.5">
      <c r="A205" s="118">
        <v>2146907</v>
      </c>
      <c r="B205" s="85" t="s">
        <v>2456</v>
      </c>
      <c r="C205" s="59"/>
    </row>
    <row customHeight="1" ht="16.5">
      <c r="A206" s="118">
        <v>2146908</v>
      </c>
      <c r="B206" s="85" t="s">
        <v>2457</v>
      </c>
      <c r="C206" s="59"/>
    </row>
    <row customHeight="1" ht="16.5">
      <c r="A207" s="118">
        <v>2146909</v>
      </c>
      <c r="B207" s="85" t="s">
        <v>2458</v>
      </c>
      <c r="C207" s="59"/>
    </row>
    <row customHeight="1" ht="16.5">
      <c r="A208" s="118">
        <v>2146999</v>
      </c>
      <c r="B208" s="85" t="s">
        <v>2459</v>
      </c>
      <c r="C208" s="59"/>
    </row>
    <row customHeight="1" ht="16.5">
      <c r="A209" s="118">
        <v>21470</v>
      </c>
      <c r="B209" s="84" t="s">
        <v>2460</v>
      </c>
      <c r="C209" s="58">
        <f>SUM(C210:C211)</f>
        <v>0</v>
      </c>
    </row>
    <row customHeight="1" ht="16.5">
      <c r="A210" s="118">
        <v>2147001</v>
      </c>
      <c r="B210" s="85" t="s">
        <v>2461</v>
      </c>
      <c r="C210" s="59"/>
    </row>
    <row customHeight="1" ht="16.5">
      <c r="A211" s="118">
        <v>2147099</v>
      </c>
      <c r="B211" s="85" t="s">
        <v>2462</v>
      </c>
      <c r="C211" s="59"/>
    </row>
    <row customHeight="1" ht="16.5">
      <c r="A212" s="118">
        <v>21471</v>
      </c>
      <c r="B212" s="84" t="s">
        <v>2463</v>
      </c>
      <c r="C212" s="58">
        <f>SUM(C213:C214)</f>
        <v>0</v>
      </c>
    </row>
    <row customHeight="1" ht="16.5">
      <c r="A213" s="118">
        <v>2147101</v>
      </c>
      <c r="B213" s="85" t="s">
        <v>2461</v>
      </c>
      <c r="C213" s="59"/>
    </row>
    <row customHeight="1" ht="16.5">
      <c r="A214" s="118">
        <v>2147199</v>
      </c>
      <c r="B214" s="85" t="s">
        <v>2464</v>
      </c>
      <c r="C214" s="59"/>
    </row>
    <row customHeight="1" ht="16.5">
      <c r="A215" s="118">
        <v>21472</v>
      </c>
      <c r="B215" s="84" t="s">
        <v>2465</v>
      </c>
      <c r="C215" s="59"/>
    </row>
    <row customHeight="1" ht="16.5">
      <c r="A216" s="118">
        <v>21498</v>
      </c>
      <c r="B216" s="84" t="s">
        <v>2291</v>
      </c>
      <c r="C216" s="58">
        <f>SUM(C217:C221)</f>
        <v>0</v>
      </c>
    </row>
    <row customHeight="1" ht="16.5">
      <c r="A217" s="118">
        <v>2149801</v>
      </c>
      <c r="B217" s="85" t="s">
        <v>2466</v>
      </c>
      <c r="C217" s="59"/>
    </row>
    <row customHeight="1" ht="16.5">
      <c r="A218" s="118">
        <v>2149802</v>
      </c>
      <c r="B218" s="85" t="s">
        <v>2467</v>
      </c>
      <c r="C218" s="59"/>
    </row>
    <row customHeight="1" ht="16.5">
      <c r="A219" s="118">
        <v>2149803</v>
      </c>
      <c r="B219" s="85" t="s">
        <v>2468</v>
      </c>
      <c r="C219" s="59"/>
    </row>
    <row customHeight="1" ht="16.5">
      <c r="A220" s="118">
        <v>2149804</v>
      </c>
      <c r="B220" s="85" t="s">
        <v>2469</v>
      </c>
      <c r="C220" s="59"/>
    </row>
    <row customHeight="1" ht="16.5">
      <c r="A221" s="118">
        <v>2149899</v>
      </c>
      <c r="B221" s="85" t="s">
        <v>2470</v>
      </c>
      <c r="C221" s="59"/>
    </row>
    <row customHeight="1" ht="16.5">
      <c r="A222" s="118">
        <v>215</v>
      </c>
      <c r="B222" s="84" t="s">
        <v>1623</v>
      </c>
      <c r="C222" s="58">
        <f>C223+C227</f>
        <v>2</v>
      </c>
    </row>
    <row customHeight="1" ht="16.5">
      <c r="A223" s="118">
        <v>21562</v>
      </c>
      <c r="B223" s="84" t="s">
        <v>2471</v>
      </c>
      <c r="C223" s="58">
        <f>SUM(C224:C226)</f>
        <v>0</v>
      </c>
    </row>
    <row customHeight="1" ht="16.5">
      <c r="A224" s="118">
        <v>2156201</v>
      </c>
      <c r="B224" s="85" t="s">
        <v>2472</v>
      </c>
      <c r="C224" s="59"/>
    </row>
    <row customHeight="1" ht="16.5">
      <c r="A225" s="118">
        <v>2156202</v>
      </c>
      <c r="B225" s="85" t="s">
        <v>2473</v>
      </c>
      <c r="C225" s="59"/>
    </row>
    <row customHeight="1" ht="16.5">
      <c r="A226" s="118">
        <v>2156299</v>
      </c>
      <c r="B226" s="85" t="s">
        <v>2474</v>
      </c>
      <c r="C226" s="59"/>
    </row>
    <row customHeight="1" ht="16.5">
      <c r="A227" s="118">
        <v>21598</v>
      </c>
      <c r="B227" s="84" t="s">
        <v>2291</v>
      </c>
      <c r="C227" s="58">
        <f>SUM(C228:C231)</f>
        <v>2</v>
      </c>
    </row>
    <row customHeight="1" ht="16.5">
      <c r="A228" s="118">
        <v>2159801</v>
      </c>
      <c r="B228" s="85" t="s">
        <v>2475</v>
      </c>
      <c r="C228" s="59"/>
    </row>
    <row customHeight="1" ht="16.5">
      <c r="A229" s="118">
        <v>2159802</v>
      </c>
      <c r="B229" s="85" t="s">
        <v>2476</v>
      </c>
      <c r="C229" s="59">
        <v>2</v>
      </c>
    </row>
    <row customHeight="1" ht="16.5">
      <c r="A230" s="118">
        <v>2159803</v>
      </c>
      <c r="B230" s="85" t="s">
        <v>2477</v>
      </c>
      <c r="C230" s="59"/>
    </row>
    <row customHeight="1" ht="16.5">
      <c r="A231" s="118">
        <v>2159899</v>
      </c>
      <c r="B231" s="85" t="s">
        <v>2478</v>
      </c>
      <c r="C231" s="59"/>
    </row>
    <row customHeight="1" ht="16.5">
      <c r="A232" s="118">
        <v>217</v>
      </c>
      <c r="B232" s="84" t="s">
        <v>1681</v>
      </c>
      <c r="C232" s="58">
        <f>C233</f>
        <v>0</v>
      </c>
    </row>
    <row customHeight="1" ht="16.5">
      <c r="A233" s="118">
        <v>21704</v>
      </c>
      <c r="B233" s="84" t="s">
        <v>1701</v>
      </c>
      <c r="C233" s="58">
        <f>SUM(C234:C235)</f>
        <v>0</v>
      </c>
    </row>
    <row customHeight="1" ht="16.5">
      <c r="A234" s="118">
        <v>2170402</v>
      </c>
      <c r="B234" s="85" t="s">
        <v>2479</v>
      </c>
      <c r="C234" s="59"/>
    </row>
    <row customHeight="1" ht="16.5">
      <c r="A235" s="118">
        <v>2170403</v>
      </c>
      <c r="B235" s="85" t="s">
        <v>2480</v>
      </c>
      <c r="C235" s="59"/>
    </row>
    <row customHeight="1" ht="16.5">
      <c r="A236" s="118">
        <v>220</v>
      </c>
      <c r="B236" s="84" t="s">
        <v>1716</v>
      </c>
      <c r="C236" s="58">
        <f>C237</f>
        <v>0</v>
      </c>
    </row>
    <row customHeight="1" ht="16.5">
      <c r="A237" s="118">
        <v>22006</v>
      </c>
      <c r="B237" s="84" t="s">
        <v>2481</v>
      </c>
      <c r="C237" s="58">
        <f>SUM(C238:C239)</f>
        <v>0</v>
      </c>
    </row>
    <row customHeight="1" ht="16.5">
      <c r="A238" s="118">
        <v>2200601</v>
      </c>
      <c r="B238" s="85" t="s">
        <v>2482</v>
      </c>
      <c r="C238" s="59"/>
    </row>
    <row customHeight="1" ht="16.5">
      <c r="A239" s="118">
        <v>2200602</v>
      </c>
      <c r="B239" s="85" t="s">
        <v>2483</v>
      </c>
      <c r="C239" s="59"/>
    </row>
    <row customHeight="1" ht="16.5">
      <c r="A240" s="118">
        <v>221</v>
      </c>
      <c r="B240" s="84" t="s">
        <v>1754</v>
      </c>
      <c r="C240" s="58">
        <f>C241</f>
        <v>0</v>
      </c>
    </row>
    <row customHeight="1" ht="16.5">
      <c r="A241" s="118">
        <v>22198</v>
      </c>
      <c r="B241" s="84" t="s">
        <v>2291</v>
      </c>
      <c r="C241" s="58">
        <f>SUM(C242:C243)</f>
        <v>0</v>
      </c>
    </row>
    <row customHeight="1" ht="16.5">
      <c r="A242" s="118">
        <v>2219801</v>
      </c>
      <c r="B242" s="85" t="s">
        <v>1765</v>
      </c>
      <c r="C242" s="59"/>
    </row>
    <row customHeight="1" ht="16.5">
      <c r="A243" s="118">
        <v>2219899</v>
      </c>
      <c r="B243" s="85" t="s">
        <v>2484</v>
      </c>
      <c r="C243" s="59"/>
    </row>
    <row customHeight="1" ht="16.5">
      <c r="A244" s="118">
        <v>222</v>
      </c>
      <c r="B244" s="84" t="s">
        <v>1775</v>
      </c>
      <c r="C244" s="58">
        <f>C245</f>
        <v>0</v>
      </c>
    </row>
    <row customHeight="1" ht="16.5">
      <c r="A245" s="118">
        <v>22298</v>
      </c>
      <c r="B245" s="84" t="s">
        <v>2291</v>
      </c>
      <c r="C245" s="58">
        <f>SUM(C246:C247)</f>
        <v>0</v>
      </c>
    </row>
    <row customHeight="1" ht="16.5">
      <c r="A246" s="118">
        <v>2229801</v>
      </c>
      <c r="B246" s="85" t="s">
        <v>1786</v>
      </c>
      <c r="C246" s="59"/>
    </row>
    <row customHeight="1" ht="16.5">
      <c r="A247" s="118">
        <v>2229899</v>
      </c>
      <c r="B247" s="85" t="s">
        <v>2485</v>
      </c>
      <c r="C247" s="59"/>
    </row>
    <row customHeight="1" ht="16.5">
      <c r="A248" s="118">
        <v>224</v>
      </c>
      <c r="B248" s="84" t="s">
        <v>1816</v>
      </c>
      <c r="C248" s="58">
        <f>C249</f>
        <v>0</v>
      </c>
    </row>
    <row customHeight="1" ht="16.5">
      <c r="A249" s="118">
        <v>22498</v>
      </c>
      <c r="B249" s="84" t="s">
        <v>2486</v>
      </c>
      <c r="C249" s="58">
        <f>SUM(C250:C252)</f>
        <v>0</v>
      </c>
    </row>
    <row customHeight="1" ht="16.5">
      <c r="A250" s="118">
        <v>2249801</v>
      </c>
      <c r="B250" s="85" t="s">
        <v>2487</v>
      </c>
      <c r="C250" s="59"/>
    </row>
    <row customHeight="1" ht="16.5">
      <c r="A251" s="118">
        <v>2249802</v>
      </c>
      <c r="B251" s="85" t="s">
        <v>2488</v>
      </c>
      <c r="C251" s="59"/>
    </row>
    <row customHeight="1" ht="16.5">
      <c r="A252" s="118">
        <v>2249899</v>
      </c>
      <c r="B252" s="85" t="s">
        <v>2489</v>
      </c>
      <c r="C252" s="59"/>
    </row>
    <row customHeight="1" ht="16.5">
      <c r="A253" s="118">
        <v>229</v>
      </c>
      <c r="B253" s="84" t="s">
        <v>1936</v>
      </c>
      <c r="C253" s="58">
        <f>SUM(C254,C258,C267,C269,C271,C283)</f>
        <v>35181</v>
      </c>
    </row>
    <row customHeight="1" ht="16.5">
      <c r="A254" s="118">
        <v>22904</v>
      </c>
      <c r="B254" s="84" t="s">
        <v>2490</v>
      </c>
      <c r="C254" s="58">
        <f>SUM(C255:C257)</f>
        <v>34901</v>
      </c>
    </row>
    <row customHeight="1" ht="16.5">
      <c r="A255" s="118">
        <v>2290401</v>
      </c>
      <c r="B255" s="85" t="s">
        <v>2491</v>
      </c>
      <c r="C255" s="59"/>
    </row>
    <row customHeight="1" ht="16.5">
      <c r="A256" s="118">
        <v>2290402</v>
      </c>
      <c r="B256" s="85" t="s">
        <v>2492</v>
      </c>
      <c r="C256" s="59">
        <v>34901</v>
      </c>
    </row>
    <row customHeight="1" ht="16.5">
      <c r="A257" s="118">
        <v>2290403</v>
      </c>
      <c r="B257" s="85" t="s">
        <v>2493</v>
      </c>
      <c r="C257" s="59"/>
    </row>
    <row customHeight="1" ht="16.5">
      <c r="A258" s="118">
        <v>22908</v>
      </c>
      <c r="B258" s="84" t="s">
        <v>2494</v>
      </c>
      <c r="C258" s="58">
        <f>SUM(C259:C266)</f>
        <v>0</v>
      </c>
    </row>
    <row customHeight="1" ht="16.5">
      <c r="A259" s="118">
        <v>2290802</v>
      </c>
      <c r="B259" s="85" t="s">
        <v>2495</v>
      </c>
      <c r="C259" s="59"/>
    </row>
    <row customHeight="1" ht="16.5">
      <c r="A260" s="118">
        <v>2290803</v>
      </c>
      <c r="B260" s="85" t="s">
        <v>2496</v>
      </c>
      <c r="C260" s="59"/>
    </row>
    <row customHeight="1" ht="16.5">
      <c r="A261" s="118">
        <v>2290804</v>
      </c>
      <c r="B261" s="85" t="s">
        <v>2497</v>
      </c>
      <c r="C261" s="59"/>
    </row>
    <row customHeight="1" ht="16.5">
      <c r="A262" s="118">
        <v>2290805</v>
      </c>
      <c r="B262" s="85" t="s">
        <v>2498</v>
      </c>
      <c r="C262" s="59"/>
    </row>
    <row customHeight="1" ht="16.5">
      <c r="A263" s="118">
        <v>2290806</v>
      </c>
      <c r="B263" s="85" t="s">
        <v>2499</v>
      </c>
      <c r="C263" s="59"/>
    </row>
    <row customHeight="1" ht="16.5">
      <c r="A264" s="118">
        <v>2290807</v>
      </c>
      <c r="B264" s="85" t="s">
        <v>2500</v>
      </c>
      <c r="C264" s="59"/>
    </row>
    <row customHeight="1" ht="16.5">
      <c r="A265" s="118">
        <v>2290808</v>
      </c>
      <c r="B265" s="85" t="s">
        <v>2501</v>
      </c>
      <c r="C265" s="59"/>
    </row>
    <row customHeight="1" ht="16.5">
      <c r="A266" s="118">
        <v>2290899</v>
      </c>
      <c r="B266" s="85" t="s">
        <v>2502</v>
      </c>
      <c r="C266" s="59"/>
    </row>
    <row customHeight="1" ht="16.5">
      <c r="A267" s="118">
        <v>22909</v>
      </c>
      <c r="B267" s="84" t="s">
        <v>2503</v>
      </c>
      <c r="C267" s="58">
        <f>C268</f>
        <v>0</v>
      </c>
    </row>
    <row customHeight="1" ht="16.5">
      <c r="A268" s="118">
        <v>2290901</v>
      </c>
      <c r="B268" s="85" t="s">
        <v>2504</v>
      </c>
      <c r="C268" s="59"/>
    </row>
    <row customHeight="1" ht="16.5">
      <c r="A269" s="118">
        <v>22910</v>
      </c>
      <c r="B269" s="84" t="s">
        <v>2505</v>
      </c>
      <c r="C269" s="58">
        <f>C270</f>
        <v>0</v>
      </c>
    </row>
    <row customHeight="1" ht="16.5">
      <c r="A270" s="118">
        <v>2291001</v>
      </c>
      <c r="B270" s="85" t="s">
        <v>2506</v>
      </c>
      <c r="C270" s="59"/>
    </row>
    <row customHeight="1" ht="16.5">
      <c r="A271" s="118">
        <v>22960</v>
      </c>
      <c r="B271" s="84" t="s">
        <v>2507</v>
      </c>
      <c r="C271" s="58">
        <f>SUM(C272:C282)</f>
        <v>280</v>
      </c>
    </row>
    <row customHeight="1" ht="16.5">
      <c r="A272" s="118">
        <v>2296001</v>
      </c>
      <c r="B272" s="85" t="s">
        <v>2508</v>
      </c>
      <c r="C272" s="59"/>
    </row>
    <row customHeight="1" ht="16.5">
      <c r="A273" s="118">
        <v>2296002</v>
      </c>
      <c r="B273" s="85" t="s">
        <v>2509</v>
      </c>
      <c r="C273" s="59">
        <v>110</v>
      </c>
    </row>
    <row customHeight="1" ht="16.5">
      <c r="A274" s="118">
        <v>2296003</v>
      </c>
      <c r="B274" s="85" t="s">
        <v>2510</v>
      </c>
      <c r="C274" s="59">
        <v>5</v>
      </c>
    </row>
    <row customHeight="1" ht="16.5">
      <c r="A275" s="118">
        <v>2296004</v>
      </c>
      <c r="B275" s="85" t="s">
        <v>2511</v>
      </c>
      <c r="C275" s="59"/>
    </row>
    <row customHeight="1" ht="16.5">
      <c r="A276" s="118">
        <v>2296005</v>
      </c>
      <c r="B276" s="85" t="s">
        <v>2512</v>
      </c>
      <c r="C276" s="59"/>
    </row>
    <row customHeight="1" ht="16.5">
      <c r="A277" s="118">
        <v>2296006</v>
      </c>
      <c r="B277" s="85" t="s">
        <v>2513</v>
      </c>
      <c r="C277" s="59">
        <v>159</v>
      </c>
    </row>
    <row customHeight="1" ht="16.5">
      <c r="A278" s="118">
        <v>2296010</v>
      </c>
      <c r="B278" s="85" t="s">
        <v>2514</v>
      </c>
      <c r="C278" s="59"/>
    </row>
    <row customHeight="1" ht="16.5">
      <c r="A279" s="118">
        <v>2296011</v>
      </c>
      <c r="B279" s="85" t="s">
        <v>2515</v>
      </c>
      <c r="C279" s="59"/>
    </row>
    <row customHeight="1" ht="16.5">
      <c r="A280" s="118">
        <v>2296012</v>
      </c>
      <c r="B280" s="85" t="s">
        <v>2516</v>
      </c>
      <c r="C280" s="59"/>
    </row>
    <row customHeight="1" ht="16.5">
      <c r="A281" s="118">
        <v>2296013</v>
      </c>
      <c r="B281" s="85" t="s">
        <v>2517</v>
      </c>
      <c r="C281" s="59"/>
    </row>
    <row customHeight="1" ht="16.5">
      <c r="A282" s="118">
        <v>2296099</v>
      </c>
      <c r="B282" s="85" t="s">
        <v>2518</v>
      </c>
      <c r="C282" s="59">
        <v>6</v>
      </c>
    </row>
    <row customHeight="1" ht="16.5">
      <c r="A283" s="118">
        <v>22998</v>
      </c>
      <c r="B283" s="84" t="s">
        <v>2519</v>
      </c>
      <c r="C283" s="58">
        <f>C284</f>
        <v>0</v>
      </c>
    </row>
    <row customHeight="1" ht="16.5">
      <c r="A284" s="118">
        <v>2299899</v>
      </c>
      <c r="B284" s="85" t="s">
        <v>1018</v>
      </c>
      <c r="C284" s="59"/>
    </row>
    <row customHeight="1" ht="16.5">
      <c r="A285" s="118">
        <v>232</v>
      </c>
      <c r="B285" s="84" t="s">
        <v>1854</v>
      </c>
      <c r="C285" s="58">
        <f>C286</f>
        <v>13057</v>
      </c>
    </row>
    <row customHeight="1" ht="16.5">
      <c r="A286" s="118">
        <v>23204</v>
      </c>
      <c r="B286" s="84" t="s">
        <v>2520</v>
      </c>
      <c r="C286" s="58">
        <f>SUM(C287:C301)</f>
        <v>13057</v>
      </c>
    </row>
    <row customHeight="1" ht="16.5">
      <c r="A287" s="118">
        <v>2320401</v>
      </c>
      <c r="B287" s="85" t="s">
        <v>2521</v>
      </c>
      <c r="C287" s="59"/>
    </row>
    <row customHeight="1" ht="16.5">
      <c r="A288" s="118">
        <v>2320405</v>
      </c>
      <c r="B288" s="85" t="s">
        <v>2522</v>
      </c>
      <c r="C288" s="59"/>
    </row>
    <row customHeight="1" ht="16.5">
      <c r="A289" s="118">
        <v>2320411</v>
      </c>
      <c r="B289" s="85" t="s">
        <v>2523</v>
      </c>
      <c r="C289" s="59">
        <v>341</v>
      </c>
    </row>
    <row customHeight="1" ht="16.5">
      <c r="A290" s="118">
        <v>2320413</v>
      </c>
      <c r="B290" s="85" t="s">
        <v>2524</v>
      </c>
      <c r="C290" s="59"/>
    </row>
    <row customHeight="1" ht="16.5">
      <c r="A291" s="118">
        <v>2320414</v>
      </c>
      <c r="B291" s="85" t="s">
        <v>2525</v>
      </c>
      <c r="C291" s="59"/>
    </row>
    <row customHeight="1" ht="16.5">
      <c r="A292" s="118">
        <v>2320416</v>
      </c>
      <c r="B292" s="85" t="s">
        <v>2526</v>
      </c>
      <c r="C292" s="59"/>
    </row>
    <row customHeight="1" ht="16.5">
      <c r="A293" s="118">
        <v>2320417</v>
      </c>
      <c r="B293" s="85" t="s">
        <v>2527</v>
      </c>
      <c r="C293" s="59"/>
    </row>
    <row customHeight="1" ht="16.5">
      <c r="A294" s="118">
        <v>2320418</v>
      </c>
      <c r="B294" s="85" t="s">
        <v>2528</v>
      </c>
      <c r="C294" s="59"/>
    </row>
    <row customHeight="1" ht="16.5">
      <c r="A295" s="118">
        <v>2320419</v>
      </c>
      <c r="B295" s="85" t="s">
        <v>2529</v>
      </c>
      <c r="C295" s="59"/>
    </row>
    <row customHeight="1" ht="16.5">
      <c r="A296" s="118">
        <v>2320420</v>
      </c>
      <c r="B296" s="85" t="s">
        <v>2530</v>
      </c>
      <c r="C296" s="59"/>
    </row>
    <row customHeight="1" ht="16.5">
      <c r="A297" s="118">
        <v>2320431</v>
      </c>
      <c r="B297" s="85" t="s">
        <v>2531</v>
      </c>
      <c r="C297" s="59"/>
    </row>
    <row customHeight="1" ht="16.5">
      <c r="A298" s="118">
        <v>2320432</v>
      </c>
      <c r="B298" s="85" t="s">
        <v>2532</v>
      </c>
      <c r="C298" s="59"/>
    </row>
    <row customHeight="1" ht="16.5">
      <c r="A299" s="118">
        <v>2320433</v>
      </c>
      <c r="B299" s="85" t="s">
        <v>2533</v>
      </c>
      <c r="C299" s="59">
        <v>7529</v>
      </c>
    </row>
    <row customHeight="1" ht="16.5">
      <c r="A300" s="118">
        <v>2320498</v>
      </c>
      <c r="B300" s="85" t="s">
        <v>2534</v>
      </c>
      <c r="C300" s="59">
        <v>5187</v>
      </c>
    </row>
    <row customHeight="1" ht="16.5">
      <c r="A301" s="118">
        <v>2320499</v>
      </c>
      <c r="B301" s="85" t="s">
        <v>2535</v>
      </c>
      <c r="C301" s="59"/>
    </row>
    <row customHeight="1" ht="16.5">
      <c r="A302" s="118">
        <v>233</v>
      </c>
      <c r="B302" s="84" t="s">
        <v>1867</v>
      </c>
      <c r="C302" s="58">
        <f>C303</f>
        <v>4</v>
      </c>
    </row>
    <row customHeight="1" ht="16.5">
      <c r="A303" s="118">
        <v>23304</v>
      </c>
      <c r="B303" s="84" t="s">
        <v>2536</v>
      </c>
      <c r="C303" s="58">
        <f>SUM(C304:C318)</f>
        <v>4</v>
      </c>
    </row>
    <row customHeight="1" ht="16.5">
      <c r="A304" s="118">
        <v>2330401</v>
      </c>
      <c r="B304" s="85" t="s">
        <v>2537</v>
      </c>
      <c r="C304" s="59"/>
    </row>
    <row customHeight="1" ht="16.5">
      <c r="A305" s="118">
        <v>2330405</v>
      </c>
      <c r="B305" s="85" t="s">
        <v>2538</v>
      </c>
      <c r="C305" s="59"/>
    </row>
    <row customHeight="1" ht="16.5">
      <c r="A306" s="118">
        <v>2330411</v>
      </c>
      <c r="B306" s="85" t="s">
        <v>2539</v>
      </c>
      <c r="C306" s="59"/>
    </row>
    <row customHeight="1" ht="16.5">
      <c r="A307" s="118">
        <v>2330413</v>
      </c>
      <c r="B307" s="85" t="s">
        <v>2540</v>
      </c>
      <c r="C307" s="59"/>
    </row>
    <row customHeight="1" ht="16.5">
      <c r="A308" s="118">
        <v>2330414</v>
      </c>
      <c r="B308" s="85" t="s">
        <v>2541</v>
      </c>
      <c r="C308" s="59"/>
    </row>
    <row customHeight="1" ht="16.5">
      <c r="A309" s="118">
        <v>2330416</v>
      </c>
      <c r="B309" s="85" t="s">
        <v>2542</v>
      </c>
      <c r="C309" s="59"/>
    </row>
    <row customHeight="1" ht="16.5">
      <c r="A310" s="118">
        <v>2330417</v>
      </c>
      <c r="B310" s="85" t="s">
        <v>2543</v>
      </c>
      <c r="C310" s="59"/>
    </row>
    <row customHeight="1" ht="16.5">
      <c r="A311" s="118">
        <v>2330418</v>
      </c>
      <c r="B311" s="85" t="s">
        <v>2544</v>
      </c>
      <c r="C311" s="59"/>
    </row>
    <row customHeight="1" ht="16.5">
      <c r="A312" s="118">
        <v>2330419</v>
      </c>
      <c r="B312" s="85" t="s">
        <v>2545</v>
      </c>
      <c r="C312" s="59"/>
    </row>
    <row customHeight="1" ht="16.5">
      <c r="A313" s="118">
        <v>2330420</v>
      </c>
      <c r="B313" s="85" t="s">
        <v>2546</v>
      </c>
      <c r="C313" s="59"/>
    </row>
    <row customHeight="1" ht="16.5">
      <c r="A314" s="118">
        <v>2330431</v>
      </c>
      <c r="B314" s="85" t="s">
        <v>2547</v>
      </c>
      <c r="C314" s="59"/>
    </row>
    <row customHeight="1" ht="16.5">
      <c r="A315" s="118">
        <v>2330432</v>
      </c>
      <c r="B315" s="85" t="s">
        <v>2548</v>
      </c>
      <c r="C315" s="59"/>
    </row>
    <row customHeight="1" ht="16.5">
      <c r="A316" s="118">
        <v>2330433</v>
      </c>
      <c r="B316" s="85" t="s">
        <v>2549</v>
      </c>
      <c r="C316" s="59">
        <v>3</v>
      </c>
    </row>
    <row customHeight="1" ht="16.5">
      <c r="A317" s="118">
        <v>2330498</v>
      </c>
      <c r="B317" s="85" t="s">
        <v>2550</v>
      </c>
      <c r="C317" s="59">
        <v>1</v>
      </c>
    </row>
    <row customHeight="1" ht="16.5">
      <c r="A318" s="118">
        <v>2330499</v>
      </c>
      <c r="B318" s="85" t="s">
        <v>2551</v>
      </c>
      <c r="C318" s="59"/>
    </row>
    <row customHeight="1" ht="16.5">
      <c r="A319" s="118">
        <v>234</v>
      </c>
      <c r="B319" s="119" t="s">
        <v>2552</v>
      </c>
      <c r="C319" s="58">
        <f>SUM(C320,C333)</f>
        <v>0</v>
      </c>
    </row>
    <row customHeight="1" ht="16.5">
      <c r="A320" s="118">
        <v>23401</v>
      </c>
      <c r="B320" s="119" t="s">
        <v>1896</v>
      </c>
      <c r="C320" s="58">
        <f>SUM(C321:C332)</f>
        <v>0</v>
      </c>
    </row>
    <row customHeight="1" ht="16.5">
      <c r="A321" s="118">
        <v>2340101</v>
      </c>
      <c r="B321" s="118" t="s">
        <v>2553</v>
      </c>
      <c r="C321" s="59"/>
    </row>
    <row customHeight="1" ht="16.5">
      <c r="A322" s="118">
        <v>2340102</v>
      </c>
      <c r="B322" s="118" t="s">
        <v>2554</v>
      </c>
      <c r="C322" s="59"/>
    </row>
    <row customHeight="1" ht="16.5">
      <c r="A323" s="118">
        <v>2340103</v>
      </c>
      <c r="B323" s="118" t="s">
        <v>2555</v>
      </c>
      <c r="C323" s="59"/>
    </row>
    <row customHeight="1" ht="16.5">
      <c r="A324" s="118">
        <v>2340104</v>
      </c>
      <c r="B324" s="118" t="s">
        <v>2556</v>
      </c>
      <c r="C324" s="59"/>
    </row>
    <row customHeight="1" ht="16.5">
      <c r="A325" s="118">
        <v>2340105</v>
      </c>
      <c r="B325" s="118" t="s">
        <v>2557</v>
      </c>
      <c r="C325" s="59"/>
    </row>
    <row customHeight="1" ht="16.5">
      <c r="A326" s="118">
        <v>2340106</v>
      </c>
      <c r="B326" s="118" t="s">
        <v>2558</v>
      </c>
      <c r="C326" s="59"/>
    </row>
    <row customHeight="1" ht="16.5">
      <c r="A327" s="118">
        <v>2340107</v>
      </c>
      <c r="B327" s="118" t="s">
        <v>2559</v>
      </c>
      <c r="C327" s="59"/>
    </row>
    <row customHeight="1" ht="16.5">
      <c r="A328" s="118">
        <v>2340108</v>
      </c>
      <c r="B328" s="118" t="s">
        <v>2560</v>
      </c>
      <c r="C328" s="59"/>
    </row>
    <row customHeight="1" ht="16.5">
      <c r="A329" s="118">
        <v>2340109</v>
      </c>
      <c r="B329" s="118" t="s">
        <v>2561</v>
      </c>
      <c r="C329" s="59"/>
    </row>
    <row customHeight="1" ht="16.5">
      <c r="A330" s="118">
        <v>2340110</v>
      </c>
      <c r="B330" s="118" t="s">
        <v>2562</v>
      </c>
      <c r="C330" s="59"/>
    </row>
    <row customHeight="1" ht="16.5">
      <c r="A331" s="118">
        <v>2340111</v>
      </c>
      <c r="B331" s="118" t="s">
        <v>2563</v>
      </c>
      <c r="C331" s="59"/>
    </row>
    <row customHeight="1" ht="16.5">
      <c r="A332" s="118">
        <v>2340199</v>
      </c>
      <c r="B332" s="118" t="s">
        <v>2564</v>
      </c>
      <c r="C332" s="59"/>
    </row>
    <row customHeight="1" ht="16.5">
      <c r="A333" s="118">
        <v>23402</v>
      </c>
      <c r="B333" s="119" t="s">
        <v>2565</v>
      </c>
      <c r="C333" s="58">
        <f>SUM(C334:C339)</f>
        <v>0</v>
      </c>
    </row>
    <row customHeight="1" ht="16.5">
      <c r="A334" s="118">
        <v>2340201</v>
      </c>
      <c r="B334" s="118" t="s">
        <v>1660</v>
      </c>
      <c r="C334" s="59"/>
    </row>
    <row customHeight="1" ht="16.5">
      <c r="A335" s="118">
        <v>2340202</v>
      </c>
      <c r="B335" s="118" t="s">
        <v>1705</v>
      </c>
      <c r="C335" s="59"/>
    </row>
    <row customHeight="1" ht="16.5">
      <c r="A336" s="118">
        <v>2340203</v>
      </c>
      <c r="B336" s="118" t="s">
        <v>2566</v>
      </c>
      <c r="C336" s="59"/>
    </row>
    <row customHeight="1" ht="16.5">
      <c r="A337" s="118">
        <v>2340204</v>
      </c>
      <c r="B337" s="118" t="s">
        <v>2567</v>
      </c>
      <c r="C337" s="59"/>
    </row>
    <row customHeight="1" ht="16.5">
      <c r="A338" s="118">
        <v>2340205</v>
      </c>
      <c r="B338" s="118" t="s">
        <v>2568</v>
      </c>
      <c r="C338" s="59"/>
    </row>
    <row customHeight="1" ht="16.5">
      <c r="A339" s="118">
        <v>2340299</v>
      </c>
      <c r="B339" s="118" t="s">
        <v>2569</v>
      </c>
      <c r="C339" s="59"/>
    </row>
  </sheetData>
  <sheetProtection autoFilter="0" sort="1" insertRows="1" insertColumns="1" deleteRows="1" deleteColumns="1"/>
  <mergeCells count="1">
    <mergeCell ref="A1:C1"/>
  </mergeCells>
  <dataValidations count="1">
    <dataValidation type="decimal" allowBlank="1" showInputMessage="1" showErrorMessage="1" sqref="C5:C339">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479047F-D132-D866-19E1-3314C5A73EFD}" mc:Ignorable="x14ac xr xr2 xr3">
  <dimension ref="A1:AB35"/>
  <sheetViews>
    <sheetView defaultGridColor="0" colorId="8" topLeftCell="A1" showGridLines="0" workbookViewId="0" showZeros="0">
      <selection activeCell="A1" sqref="A1:AB1"/>
    </sheetView>
  </sheetViews>
  <sheetFormatPr defaultColWidth="12.125" customHeight="1" defaultRowHeight="15.652500000000002"/>
  <cols>
    <col min="1" max="1" style="49" width="10.125" customWidth="1"/>
    <col min="2" max="2" style="49" width="45.50390625" customWidth="1"/>
    <col min="3" max="13" style="49" width="12.75390625" customWidth="1"/>
    <col min="14" max="14" style="49" width="10.00390625" customWidth="1"/>
    <col min="15" max="15" style="49" width="56.25390625" customWidth="1"/>
    <col min="16" max="24" style="49" width="12.75390625" customWidth="1"/>
    <col min="25" max="25" style="49" width="10.00390625" customWidth="1"/>
    <col min="26" max="26" style="49" width="36.125" customWidth="1"/>
    <col min="27" max="28" style="49" width="12.75390625" customWidth="1"/>
  </cols>
  <sheetData>
    <row customHeight="1" ht="33.75">
      <c r="A1" s="71" t="str">
        <f>'##BASEINFO'!$B$2&amp;"度"&amp;'##BASEINFO'!$B$7&amp;"政府性基金预算收支及结余情况录入表"</f>
        <v>2024年度陕州区政府性基金预算收支及结余情况录入表</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customHeight="1" ht="17.25">
      <c r="A2" s="72" t="s">
        <v>170</v>
      </c>
      <c r="B2" s="72"/>
      <c r="C2" s="72"/>
      <c r="D2" s="72"/>
      <c r="E2" s="72"/>
      <c r="F2" s="72"/>
      <c r="G2" s="72"/>
      <c r="H2" s="72"/>
      <c r="I2" s="72"/>
      <c r="J2" s="72"/>
      <c r="K2" s="72"/>
      <c r="L2" s="72"/>
      <c r="M2" s="72"/>
      <c r="N2" s="72"/>
      <c r="O2" s="72"/>
      <c r="P2" s="72"/>
      <c r="Q2" s="72"/>
      <c r="R2" s="72"/>
      <c r="S2" s="72"/>
      <c r="T2" s="72"/>
      <c r="U2" s="72"/>
      <c r="V2" s="72"/>
      <c r="W2" s="72"/>
      <c r="X2" s="72"/>
      <c r="Y2" s="72"/>
      <c r="Z2" s="72"/>
      <c r="AA2" s="72"/>
      <c r="AB2" s="72"/>
    </row>
    <row customHeight="1" ht="17.25">
      <c r="A3" s="126" t="str">
        <f>"单位："&amp;'##BASEINFO'!$B$19</f>
        <v>单位：万元</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row>
    <row s="125" customFormat="1" customHeight="1" ht="17.25">
      <c r="A4" s="127" t="s">
        <v>187</v>
      </c>
      <c r="B4" s="127" t="s">
        <v>2571</v>
      </c>
      <c r="C4" s="127" t="s">
        <v>189</v>
      </c>
      <c r="D4" s="127" t="s">
        <v>1945</v>
      </c>
      <c r="E4" s="127" t="s">
        <v>2056</v>
      </c>
      <c r="F4" s="127" t="s">
        <v>2572</v>
      </c>
      <c r="G4" s="127" t="s">
        <v>2063</v>
      </c>
      <c r="H4" s="127" t="s">
        <v>2173</v>
      </c>
      <c r="I4" s="127" t="s">
        <v>2072</v>
      </c>
      <c r="J4" s="127" t="s">
        <v>2085</v>
      </c>
      <c r="K4" s="129" t="s">
        <v>2138</v>
      </c>
      <c r="L4" s="129" t="s">
        <v>2140</v>
      </c>
      <c r="M4" s="130" t="s">
        <v>2573</v>
      </c>
      <c r="N4" s="127" t="s">
        <v>187</v>
      </c>
      <c r="O4" s="131" t="s">
        <v>2574</v>
      </c>
      <c r="P4" s="127" t="s">
        <v>189</v>
      </c>
      <c r="Q4" s="127" t="s">
        <v>1946</v>
      </c>
      <c r="R4" s="127" t="s">
        <v>2057</v>
      </c>
      <c r="S4" s="127" t="s">
        <v>2065</v>
      </c>
      <c r="T4" s="127" t="s">
        <v>2073</v>
      </c>
      <c r="U4" s="127" t="s">
        <v>2086</v>
      </c>
      <c r="V4" s="129" t="s">
        <v>2141</v>
      </c>
      <c r="W4" s="129" t="s">
        <v>2139</v>
      </c>
      <c r="X4" s="136" t="s">
        <v>2575</v>
      </c>
      <c r="Y4" s="131" t="s">
        <v>187</v>
      </c>
      <c r="Z4" s="131" t="s">
        <v>2576</v>
      </c>
      <c r="AA4" s="127" t="s">
        <v>2577</v>
      </c>
      <c r="AB4" s="127" t="s">
        <v>2143</v>
      </c>
    </row>
    <row s="125" customFormat="1" customHeight="1" ht="23.25">
      <c r="A5" s="77"/>
      <c r="B5" s="77"/>
      <c r="C5" s="77"/>
      <c r="D5" s="77"/>
      <c r="E5" s="77"/>
      <c r="F5" s="77"/>
      <c r="G5" s="77"/>
      <c r="H5" s="77"/>
      <c r="I5" s="77"/>
      <c r="J5" s="77"/>
      <c r="K5" s="132"/>
      <c r="L5" s="132"/>
      <c r="M5" s="133"/>
      <c r="N5" s="77"/>
      <c r="O5" s="134"/>
      <c r="P5" s="77"/>
      <c r="Q5" s="77"/>
      <c r="R5" s="77"/>
      <c r="S5" s="77"/>
      <c r="T5" s="77"/>
      <c r="U5" s="77"/>
      <c r="V5" s="132"/>
      <c r="W5" s="132"/>
      <c r="X5" s="137"/>
      <c r="Y5" s="134"/>
      <c r="Z5" s="134"/>
      <c r="AA5" s="77"/>
      <c r="AB5" s="77"/>
    </row>
    <row customHeight="1" ht="17.25">
      <c r="A6" s="57"/>
      <c r="B6" s="54" t="s">
        <v>2217</v>
      </c>
      <c r="C6" s="58">
        <f>SUM(C7:C34)</f>
        <v>29627</v>
      </c>
      <c r="D6" s="58">
        <f>SUM(D7:D34)</f>
        <v>4748</v>
      </c>
      <c r="E6" s="58">
        <f>SUM(E7:E34)</f>
        <v>0</v>
      </c>
      <c r="F6" s="58">
        <f>SUM(F7:F34)</f>
        <v>0</v>
      </c>
      <c r="G6" s="58">
        <f>SUM(G7:G34)</f>
        <v>176444</v>
      </c>
      <c r="H6" s="58">
        <f>SUM(H7:H34)</f>
        <v>179</v>
      </c>
      <c r="I6" s="58">
        <f>SUM(I7:I34)</f>
        <v>0</v>
      </c>
      <c r="J6" s="58">
        <f>SUM(J7:J34)</f>
        <v>144200</v>
      </c>
      <c r="K6" s="58">
        <f>SUM(K7:K34)</f>
        <v>0</v>
      </c>
      <c r="L6" s="58">
        <f>SUM(L7:L34)</f>
        <v>0</v>
      </c>
      <c r="M6" s="58">
        <f>SUM(M7:M34)</f>
        <v>0</v>
      </c>
      <c r="N6" s="57"/>
      <c r="O6" s="54" t="s">
        <v>2290</v>
      </c>
      <c r="P6" s="58">
        <f>SUM(P7:P34)</f>
        <v>116346</v>
      </c>
      <c r="Q6" s="58">
        <f>SUM(Q7:Q34)</f>
        <v>0</v>
      </c>
      <c r="R6" s="58">
        <f>SUM(R7:R34)</f>
        <v>298</v>
      </c>
      <c r="S6" s="58">
        <f>SUM(S7:S34)</f>
        <v>9000</v>
      </c>
      <c r="T6" s="58">
        <f>SUM(T7:T34)</f>
        <v>84172</v>
      </c>
      <c r="U6" s="58">
        <f>SUM(U7:U34)</f>
        <v>0</v>
      </c>
      <c r="V6" s="58">
        <f>SUM(V7:V34)</f>
        <v>0</v>
      </c>
      <c r="W6" s="58">
        <f>SUM(W7:W34)</f>
        <v>0</v>
      </c>
      <c r="X6" s="58">
        <f>SUM(X7:X34)</f>
        <v>0</v>
      </c>
      <c r="Y6" s="57"/>
      <c r="Z6" s="54" t="s">
        <v>2578</v>
      </c>
      <c r="AA6" s="58">
        <f>SUM(AA7:AA34)</f>
        <v>0</v>
      </c>
      <c r="AB6" s="58">
        <f>SUM(C6:M6)-SUM(P6:X6)-AA6</f>
        <v>145382</v>
      </c>
    </row>
    <row customHeight="1" ht="17.25">
      <c r="A7" s="57">
        <v>1030166</v>
      </c>
      <c r="B7" s="57" t="s">
        <v>2579</v>
      </c>
      <c r="C7" s="58">
        <f>'L08'!C39</f>
        <v>0</v>
      </c>
      <c r="D7" s="61"/>
      <c r="E7" s="61"/>
      <c r="F7" s="68"/>
      <c r="G7" s="68"/>
      <c r="H7" s="59"/>
      <c r="I7" s="59"/>
      <c r="J7" s="61"/>
      <c r="K7" s="61"/>
      <c r="L7" s="61"/>
      <c r="M7" s="59"/>
      <c r="N7" s="57">
        <v>20610</v>
      </c>
      <c r="O7" s="57" t="s">
        <v>2580</v>
      </c>
      <c r="P7" s="58">
        <f>'L09'!C14</f>
        <v>0</v>
      </c>
      <c r="Q7" s="61"/>
      <c r="R7" s="61"/>
      <c r="S7" s="59"/>
      <c r="T7" s="59"/>
      <c r="U7" s="61"/>
      <c r="V7" s="61"/>
      <c r="W7" s="61"/>
      <c r="X7" s="59"/>
      <c r="Y7" s="57">
        <v>1030166</v>
      </c>
      <c r="Z7" s="57" t="s">
        <v>2581</v>
      </c>
      <c r="AA7" s="59"/>
      <c r="AB7" s="58">
        <f>SUM(C7:M7)-SUM(P7:X7)-AA7</f>
        <v>0</v>
      </c>
    </row>
    <row customHeight="1" ht="17.25">
      <c r="A8" s="57"/>
      <c r="B8" s="57" t="s">
        <v>2582</v>
      </c>
      <c r="C8" s="58">
        <f>'L08'!C14+'L08'!C60</f>
        <v>0</v>
      </c>
      <c r="D8" s="61"/>
      <c r="E8" s="61"/>
      <c r="F8" s="68"/>
      <c r="G8" s="68">
        <v>30</v>
      </c>
      <c r="H8" s="59"/>
      <c r="I8" s="59"/>
      <c r="J8" s="61"/>
      <c r="K8" s="61"/>
      <c r="L8" s="61"/>
      <c r="M8" s="59"/>
      <c r="N8" s="57"/>
      <c r="O8" s="57" t="s">
        <v>2583</v>
      </c>
      <c r="P8" s="58">
        <f>'L09'!C29+'L09'!C41+'L09'!C288+'L09'!C305</f>
        <v>30</v>
      </c>
      <c r="Q8" s="61"/>
      <c r="R8" s="61"/>
      <c r="S8" s="59"/>
      <c r="T8" s="59"/>
      <c r="U8" s="61"/>
      <c r="V8" s="61"/>
      <c r="W8" s="61"/>
      <c r="X8" s="59"/>
      <c r="Y8" s="57"/>
      <c r="Z8" s="57" t="s">
        <v>2584</v>
      </c>
      <c r="AA8" s="59"/>
      <c r="AB8" s="58">
        <f>SUM(C8:M8)-SUM(P8:X8)-AA8</f>
        <v>0</v>
      </c>
    </row>
    <row customHeight="1" ht="17.25">
      <c r="A9" s="57">
        <v>1030121</v>
      </c>
      <c r="B9" s="57" t="s">
        <v>2585</v>
      </c>
      <c r="C9" s="58">
        <f>'L08'!C13</f>
        <v>0</v>
      </c>
      <c r="D9" s="61"/>
      <c r="E9" s="61"/>
      <c r="F9" s="68"/>
      <c r="G9" s="68"/>
      <c r="H9" s="59"/>
      <c r="I9" s="59"/>
      <c r="J9" s="61"/>
      <c r="K9" s="61"/>
      <c r="L9" s="61"/>
      <c r="M9" s="59"/>
      <c r="N9" s="57">
        <v>20709</v>
      </c>
      <c r="O9" s="57" t="s">
        <v>2586</v>
      </c>
      <c r="P9" s="58">
        <f>'L09'!C35</f>
        <v>0</v>
      </c>
      <c r="Q9" s="61"/>
      <c r="R9" s="61"/>
      <c r="S9" s="59"/>
      <c r="T9" s="59"/>
      <c r="U9" s="61"/>
      <c r="V9" s="61"/>
      <c r="W9" s="61"/>
      <c r="X9" s="59"/>
      <c r="Y9" s="57">
        <v>1030121</v>
      </c>
      <c r="Z9" s="57" t="s">
        <v>2587</v>
      </c>
      <c r="AA9" s="59"/>
      <c r="AB9" s="58">
        <f>SUM(C9:M9)-SUM(P9:X9)-AA9</f>
        <v>0</v>
      </c>
    </row>
    <row customHeight="1" ht="17.25">
      <c r="A10" s="57">
        <v>1030168</v>
      </c>
      <c r="B10" s="57" t="s">
        <v>2588</v>
      </c>
      <c r="C10" s="58">
        <f>'L08'!C40</f>
        <v>0</v>
      </c>
      <c r="D10" s="61"/>
      <c r="E10" s="61"/>
      <c r="F10" s="68"/>
      <c r="G10" s="68"/>
      <c r="H10" s="59"/>
      <c r="I10" s="59"/>
      <c r="J10" s="61"/>
      <c r="K10" s="61"/>
      <c r="L10" s="61"/>
      <c r="M10" s="59"/>
      <c r="N10" s="57">
        <v>21160</v>
      </c>
      <c r="O10" s="57" t="s">
        <v>2589</v>
      </c>
      <c r="P10" s="58">
        <f>'L09'!C57</f>
        <v>0</v>
      </c>
      <c r="Q10" s="61"/>
      <c r="R10" s="61"/>
      <c r="S10" s="59"/>
      <c r="T10" s="59"/>
      <c r="U10" s="61"/>
      <c r="V10" s="61"/>
      <c r="W10" s="61"/>
      <c r="X10" s="59"/>
      <c r="Y10" s="57">
        <v>1030168</v>
      </c>
      <c r="Z10" s="57" t="s">
        <v>2590</v>
      </c>
      <c r="AA10" s="59"/>
      <c r="AB10" s="58">
        <f>SUM(C10:M10)-SUM(P10:X10)-AA10</f>
        <v>0</v>
      </c>
    </row>
    <row customHeight="1" ht="17.25">
      <c r="A11" s="57">
        <v>1030175</v>
      </c>
      <c r="B11" s="57" t="s">
        <v>2591</v>
      </c>
      <c r="C11" s="58">
        <f>'L08'!C42</f>
        <v>0</v>
      </c>
      <c r="D11" s="61"/>
      <c r="E11" s="61"/>
      <c r="F11" s="68"/>
      <c r="G11" s="68"/>
      <c r="H11" s="59"/>
      <c r="I11" s="59"/>
      <c r="J11" s="61"/>
      <c r="K11" s="61"/>
      <c r="L11" s="61"/>
      <c r="M11" s="59"/>
      <c r="N11" s="57">
        <v>21161</v>
      </c>
      <c r="O11" s="57" t="s">
        <v>2592</v>
      </c>
      <c r="P11" s="58">
        <f>'L09'!C62</f>
        <v>0</v>
      </c>
      <c r="Q11" s="61"/>
      <c r="R11" s="61"/>
      <c r="S11" s="59"/>
      <c r="T11" s="59"/>
      <c r="U11" s="61"/>
      <c r="V11" s="61"/>
      <c r="W11" s="61"/>
      <c r="X11" s="59"/>
      <c r="Y11" s="118">
        <v>1030175</v>
      </c>
      <c r="Z11" s="118" t="s">
        <v>2593</v>
      </c>
      <c r="AA11" s="59"/>
      <c r="AB11" s="58">
        <f>SUM(C11:M11)-SUM(P11:X11)-AA11</f>
        <v>0</v>
      </c>
    </row>
    <row customHeight="1" ht="17.25">
      <c r="A12" s="57"/>
      <c r="B12" s="57" t="s">
        <v>2594</v>
      </c>
      <c r="C12" s="59">
        <v>28350</v>
      </c>
      <c r="D12" s="61">
        <v>1178</v>
      </c>
      <c r="E12" s="61"/>
      <c r="F12" s="68"/>
      <c r="G12" s="68">
        <v>136289</v>
      </c>
      <c r="H12" s="59"/>
      <c r="I12" s="59"/>
      <c r="J12" s="61">
        <v>113800</v>
      </c>
      <c r="K12" s="61"/>
      <c r="L12" s="61"/>
      <c r="M12" s="59"/>
      <c r="N12" s="57"/>
      <c r="O12" s="57" t="s">
        <v>2595</v>
      </c>
      <c r="P12" s="59">
        <v>74540</v>
      </c>
      <c r="Q12" s="61"/>
      <c r="R12" s="61"/>
      <c r="S12" s="59">
        <v>5799</v>
      </c>
      <c r="T12" s="59">
        <v>84172</v>
      </c>
      <c r="U12" s="61"/>
      <c r="V12" s="61"/>
      <c r="W12" s="61"/>
      <c r="X12" s="59"/>
      <c r="Y12" s="118"/>
      <c r="Z12" s="118" t="s">
        <v>2596</v>
      </c>
      <c r="AA12" s="59"/>
      <c r="AB12" s="58">
        <f>SUM(C12:M12)-SUM(P12:X12)-AA12</f>
        <v>115106</v>
      </c>
    </row>
    <row customHeight="1" ht="17.25">
      <c r="A13" s="118"/>
      <c r="B13" s="118" t="s">
        <v>2597</v>
      </c>
      <c r="C13" s="58">
        <f>'L08'!C15+'L08'!C17+'L08'!C61-C12</f>
        <v>2</v>
      </c>
      <c r="D13" s="61"/>
      <c r="E13" s="61"/>
      <c r="F13" s="68"/>
      <c r="G13" s="68">
        <v>216</v>
      </c>
      <c r="H13" s="59"/>
      <c r="I13" s="59"/>
      <c r="J13" s="61"/>
      <c r="K13" s="61"/>
      <c r="L13" s="61"/>
      <c r="M13" s="59"/>
      <c r="N13" s="57"/>
      <c r="O13" s="57" t="s">
        <v>2598</v>
      </c>
      <c r="P13" s="58">
        <f>'L09'!C73+'L09'!C89+'L09'!C104+'L09'!C108+'L09'!C121+'L09'!C289+'L09'!C297+'L09'!C299+'L09'!C306+'L09'!C314+'L09'!C316-P12</f>
        <v>0</v>
      </c>
      <c r="Q13" s="61"/>
      <c r="R13" s="61"/>
      <c r="S13" s="59">
        <v>218</v>
      </c>
      <c r="T13" s="59"/>
      <c r="U13" s="61"/>
      <c r="V13" s="61"/>
      <c r="W13" s="61"/>
      <c r="X13" s="59"/>
      <c r="Y13" s="118"/>
      <c r="Z13" s="118" t="s">
        <v>2599</v>
      </c>
      <c r="AA13" s="59"/>
      <c r="AB13" s="58">
        <f>SUM(C13:M13)-SUM(P13:X13)-AA13</f>
        <v>0</v>
      </c>
    </row>
    <row customHeight="1" ht="17.25">
      <c r="A14" s="118"/>
      <c r="B14" s="118" t="s">
        <v>2600</v>
      </c>
      <c r="C14" s="58">
        <f>'L08'!C16+'L08'!C65</f>
        <v>2</v>
      </c>
      <c r="D14" s="61"/>
      <c r="E14" s="61"/>
      <c r="F14" s="68"/>
      <c r="G14" s="68">
        <v>217</v>
      </c>
      <c r="H14" s="59"/>
      <c r="I14" s="59"/>
      <c r="J14" s="61"/>
      <c r="K14" s="61"/>
      <c r="L14" s="61"/>
      <c r="M14" s="59"/>
      <c r="N14" s="57"/>
      <c r="O14" s="57" t="s">
        <v>2601</v>
      </c>
      <c r="P14" s="58">
        <f>'L09'!C93+'L09'!C290+'L09'!C307</f>
        <v>0</v>
      </c>
      <c r="Q14" s="61"/>
      <c r="R14" s="61"/>
      <c r="S14" s="59">
        <v>219</v>
      </c>
      <c r="T14" s="59"/>
      <c r="U14" s="61"/>
      <c r="V14" s="61"/>
      <c r="W14" s="61"/>
      <c r="X14" s="59"/>
      <c r="Y14" s="118"/>
      <c r="Z14" s="118" t="s">
        <v>2602</v>
      </c>
      <c r="AA14" s="59"/>
      <c r="AB14" s="58">
        <f>SUM(C14:M14)-SUM(P14:X14)-AA14</f>
        <v>0</v>
      </c>
    </row>
    <row customHeight="1" ht="17.25">
      <c r="A15" s="118"/>
      <c r="B15" s="118" t="s">
        <v>2603</v>
      </c>
      <c r="C15" s="58">
        <f>'L08'!C33+'L08'!C67</f>
        <v>124</v>
      </c>
      <c r="D15" s="61"/>
      <c r="E15" s="61"/>
      <c r="F15" s="68"/>
      <c r="G15" s="68">
        <v>936</v>
      </c>
      <c r="H15" s="59"/>
      <c r="I15" s="59"/>
      <c r="J15" s="61"/>
      <c r="K15" s="61"/>
      <c r="L15" s="61"/>
      <c r="M15" s="59"/>
      <c r="N15" s="57"/>
      <c r="O15" s="57" t="s">
        <v>2604</v>
      </c>
      <c r="P15" s="58">
        <f>'L09'!C94+'L09'!C112+'L09'!C292+'L09'!C309</f>
        <v>0</v>
      </c>
      <c r="Q15" s="61"/>
      <c r="R15" s="61"/>
      <c r="S15" s="59">
        <v>1060</v>
      </c>
      <c r="T15" s="59"/>
      <c r="U15" s="61"/>
      <c r="V15" s="61"/>
      <c r="W15" s="61"/>
      <c r="X15" s="59"/>
      <c r="Y15" s="118"/>
      <c r="Z15" s="118" t="s">
        <v>2605</v>
      </c>
      <c r="AA15" s="59"/>
      <c r="AB15" s="58">
        <f>SUM(C15:M15)-SUM(P15:X15)-AA15</f>
        <v>0</v>
      </c>
    </row>
    <row customHeight="1" ht="17.25">
      <c r="A16" s="118"/>
      <c r="B16" s="118" t="s">
        <v>2606</v>
      </c>
      <c r="C16" s="58">
        <f>'L08'!C45+'L08'!C73</f>
        <v>373</v>
      </c>
      <c r="D16" s="61"/>
      <c r="E16" s="61"/>
      <c r="F16" s="68"/>
      <c r="G16" s="68">
        <v>220</v>
      </c>
      <c r="H16" s="59"/>
      <c r="I16" s="59"/>
      <c r="J16" s="61"/>
      <c r="K16" s="61"/>
      <c r="L16" s="61"/>
      <c r="M16" s="59"/>
      <c r="N16" s="57"/>
      <c r="O16" s="57" t="s">
        <v>2607</v>
      </c>
      <c r="P16" s="58">
        <f>'L09'!C100+'L09'!C118+'L09'!C296+'L09'!C313</f>
        <v>0</v>
      </c>
      <c r="Q16" s="61"/>
      <c r="R16" s="61"/>
      <c r="S16" s="59">
        <v>593</v>
      </c>
      <c r="T16" s="59"/>
      <c r="U16" s="61"/>
      <c r="V16" s="61"/>
      <c r="W16" s="61"/>
      <c r="X16" s="59"/>
      <c r="Y16" s="118"/>
      <c r="Z16" s="118" t="s">
        <v>2608</v>
      </c>
      <c r="AA16" s="59"/>
      <c r="AB16" s="58">
        <f>SUM(C16:M16)-SUM(P16:X16)-AA16</f>
        <v>0</v>
      </c>
    </row>
    <row customHeight="1" ht="17.25">
      <c r="A17" s="118"/>
      <c r="B17" s="118" t="s">
        <v>2609</v>
      </c>
      <c r="C17" s="58">
        <f>'L08'!C24+'L08'!C66</f>
        <v>0</v>
      </c>
      <c r="D17" s="61"/>
      <c r="E17" s="61"/>
      <c r="F17" s="68"/>
      <c r="G17" s="68">
        <v>94</v>
      </c>
      <c r="H17" s="59"/>
      <c r="I17" s="59"/>
      <c r="J17" s="61"/>
      <c r="K17" s="61"/>
      <c r="L17" s="61"/>
      <c r="M17" s="59"/>
      <c r="N17" s="118"/>
      <c r="O17" s="118" t="s">
        <v>2610</v>
      </c>
      <c r="P17" s="58">
        <f>'L09'!C134+'L09'!C149+'L09'!C291+'L09'!C308</f>
        <v>0</v>
      </c>
      <c r="Q17" s="61"/>
      <c r="R17" s="61"/>
      <c r="S17" s="59">
        <v>94</v>
      </c>
      <c r="T17" s="59"/>
      <c r="U17" s="61"/>
      <c r="V17" s="61"/>
      <c r="W17" s="61"/>
      <c r="X17" s="59"/>
      <c r="Y17" s="118"/>
      <c r="Z17" s="118" t="s">
        <v>2611</v>
      </c>
      <c r="AA17" s="59"/>
      <c r="AB17" s="58">
        <f>SUM(C17:M17)-SUM(P17:X17)-AA17</f>
        <v>0</v>
      </c>
    </row>
    <row customHeight="1" ht="17.25">
      <c r="A18" s="118">
        <v>1030152</v>
      </c>
      <c r="B18" s="118" t="s">
        <v>2612</v>
      </c>
      <c r="C18" s="58">
        <f>'L08'!C27</f>
        <v>0</v>
      </c>
      <c r="D18" s="61"/>
      <c r="E18" s="61"/>
      <c r="F18" s="68"/>
      <c r="G18" s="68"/>
      <c r="H18" s="59"/>
      <c r="I18" s="59"/>
      <c r="J18" s="61"/>
      <c r="K18" s="61"/>
      <c r="L18" s="61"/>
      <c r="M18" s="59"/>
      <c r="N18" s="118">
        <v>21367</v>
      </c>
      <c r="O18" s="118" t="s">
        <v>2613</v>
      </c>
      <c r="P18" s="58">
        <f>'L09'!C139</f>
        <v>0</v>
      </c>
      <c r="Q18" s="61"/>
      <c r="R18" s="61"/>
      <c r="S18" s="59"/>
      <c r="T18" s="59"/>
      <c r="U18" s="61"/>
      <c r="V18" s="61"/>
      <c r="W18" s="61"/>
      <c r="X18" s="59"/>
      <c r="Y18" s="118">
        <v>1030152</v>
      </c>
      <c r="Z18" s="118" t="s">
        <v>2614</v>
      </c>
      <c r="AA18" s="59"/>
      <c r="AB18" s="58">
        <f>SUM(C18:M18)-SUM(P18:X18)-AA18</f>
        <v>0</v>
      </c>
    </row>
    <row customHeight="1" ht="17.25">
      <c r="A19" s="118"/>
      <c r="B19" s="118" t="s">
        <v>2615</v>
      </c>
      <c r="C19" s="58">
        <f>'L08'!C35+'L08'!C69</f>
        <v>0</v>
      </c>
      <c r="D19" s="61"/>
      <c r="E19" s="61"/>
      <c r="F19" s="68"/>
      <c r="G19" s="68"/>
      <c r="H19" s="59"/>
      <c r="I19" s="59"/>
      <c r="J19" s="61"/>
      <c r="K19" s="61"/>
      <c r="L19" s="61"/>
      <c r="M19" s="59"/>
      <c r="N19" s="118"/>
      <c r="O19" s="118" t="s">
        <v>2616</v>
      </c>
      <c r="P19" s="58">
        <f>'L09'!C144+'L09'!C152+'L09'!C294+'L09'!C311</f>
        <v>0</v>
      </c>
      <c r="Q19" s="61"/>
      <c r="R19" s="61"/>
      <c r="S19" s="59"/>
      <c r="T19" s="59"/>
      <c r="U19" s="61"/>
      <c r="V19" s="61"/>
      <c r="W19" s="61"/>
      <c r="X19" s="59"/>
      <c r="Y19" s="118"/>
      <c r="Z19" s="118" t="s">
        <v>2617</v>
      </c>
      <c r="AA19" s="59"/>
      <c r="AB19" s="58">
        <f>SUM(C19:M19)-SUM(P19:X19)-AA19</f>
        <v>0</v>
      </c>
    </row>
    <row customHeight="1" ht="17.25">
      <c r="A20" s="118">
        <v>1030149</v>
      </c>
      <c r="B20" s="118" t="s">
        <v>2618</v>
      </c>
      <c r="C20" s="58">
        <f>'L08'!C23</f>
        <v>0</v>
      </c>
      <c r="D20" s="61">
        <v>2835</v>
      </c>
      <c r="E20" s="61"/>
      <c r="F20" s="68"/>
      <c r="G20" s="68">
        <v>4402</v>
      </c>
      <c r="H20" s="59"/>
      <c r="I20" s="59"/>
      <c r="J20" s="61"/>
      <c r="K20" s="61"/>
      <c r="L20" s="61"/>
      <c r="M20" s="59"/>
      <c r="N20" s="118">
        <v>21372</v>
      </c>
      <c r="O20" s="118" t="s">
        <v>2619</v>
      </c>
      <c r="P20" s="58">
        <f>'L09'!C157</f>
        <v>1405</v>
      </c>
      <c r="Q20" s="61"/>
      <c r="R20" s="61"/>
      <c r="S20" s="59"/>
      <c r="T20" s="59"/>
      <c r="U20" s="61"/>
      <c r="V20" s="61"/>
      <c r="W20" s="61"/>
      <c r="X20" s="59"/>
      <c r="Y20" s="118">
        <v>1030149</v>
      </c>
      <c r="Z20" s="118" t="s">
        <v>2620</v>
      </c>
      <c r="AA20" s="59"/>
      <c r="AB20" s="58">
        <f>SUM(C20:M20)-SUM(P20:X20)-AA20</f>
        <v>5832</v>
      </c>
    </row>
    <row customHeight="1" ht="17.25">
      <c r="A21" s="118"/>
      <c r="B21" s="118" t="s">
        <v>2621</v>
      </c>
      <c r="C21" s="58">
        <f>'L08'!C34+'L08'!C68</f>
        <v>0</v>
      </c>
      <c r="D21" s="61">
        <v>162</v>
      </c>
      <c r="E21" s="61"/>
      <c r="F21" s="68"/>
      <c r="G21" s="68">
        <v>234</v>
      </c>
      <c r="H21" s="59"/>
      <c r="I21" s="59"/>
      <c r="J21" s="61"/>
      <c r="K21" s="61"/>
      <c r="L21" s="61"/>
      <c r="M21" s="59"/>
      <c r="N21" s="118"/>
      <c r="O21" s="118" t="s">
        <v>2622</v>
      </c>
      <c r="P21" s="58">
        <f>'L09'!C161+'L09'!C165+'L09'!C293+'L09'!C310</f>
        <v>0</v>
      </c>
      <c r="Q21" s="61"/>
      <c r="R21" s="61"/>
      <c r="S21" s="59">
        <v>234</v>
      </c>
      <c r="T21" s="59"/>
      <c r="U21" s="61"/>
      <c r="V21" s="61"/>
      <c r="W21" s="61"/>
      <c r="X21" s="59"/>
      <c r="Y21" s="118"/>
      <c r="Z21" s="118" t="s">
        <v>2623</v>
      </c>
      <c r="AA21" s="59"/>
      <c r="AB21" s="58">
        <f>SUM(C21:M21)-SUM(P21:X21)-AA21</f>
        <v>162</v>
      </c>
    </row>
    <row customHeight="1" ht="17.25">
      <c r="A22" s="118"/>
      <c r="B22" s="118" t="s">
        <v>2624</v>
      </c>
      <c r="C22" s="58">
        <f>'L08'!C12+'L08'!C59</f>
        <v>0</v>
      </c>
      <c r="D22" s="61"/>
      <c r="E22" s="61"/>
      <c r="F22" s="68"/>
      <c r="G22" s="68"/>
      <c r="H22" s="59"/>
      <c r="I22" s="59"/>
      <c r="J22" s="61"/>
      <c r="K22" s="61"/>
      <c r="L22" s="61"/>
      <c r="M22" s="59"/>
      <c r="N22" s="118"/>
      <c r="O22" s="118" t="s">
        <v>2625</v>
      </c>
      <c r="P22" s="58">
        <f>'L09'!C173+'L09'!C209+'L09'!C287+'L09'!C304</f>
        <v>0</v>
      </c>
      <c r="Q22" s="61"/>
      <c r="R22" s="61"/>
      <c r="S22" s="59"/>
      <c r="T22" s="59"/>
      <c r="U22" s="61"/>
      <c r="V22" s="61"/>
      <c r="W22" s="61"/>
      <c r="X22" s="59"/>
      <c r="Y22" s="118"/>
      <c r="Z22" s="118" t="s">
        <v>2626</v>
      </c>
      <c r="AA22" s="59"/>
      <c r="AB22" s="58">
        <f>SUM(C22:M22)-SUM(P22:X22)-AA22</f>
        <v>0</v>
      </c>
    </row>
    <row customHeight="1" ht="17.25">
      <c r="A23" s="118"/>
      <c r="B23" s="118" t="s">
        <v>2627</v>
      </c>
      <c r="C23" s="58">
        <f>'L08'!C38+'L08'!C70</f>
        <v>0</v>
      </c>
      <c r="D23" s="61"/>
      <c r="E23" s="61"/>
      <c r="F23" s="68"/>
      <c r="G23" s="68"/>
      <c r="H23" s="59"/>
      <c r="I23" s="59"/>
      <c r="J23" s="61"/>
      <c r="K23" s="61"/>
      <c r="L23" s="61"/>
      <c r="M23" s="59"/>
      <c r="N23" s="118"/>
      <c r="O23" s="118" t="s">
        <v>2628</v>
      </c>
      <c r="P23" s="58">
        <f>'L09'!C178+'L09'!C212+'L09'!C215+'L09'!C295+'L09'!C298+'L09'!C312+'L09'!C315</f>
        <v>0</v>
      </c>
      <c r="Q23" s="61"/>
      <c r="R23" s="61"/>
      <c r="S23" s="59"/>
      <c r="T23" s="59"/>
      <c r="U23" s="61"/>
      <c r="V23" s="61"/>
      <c r="W23" s="61"/>
      <c r="X23" s="59"/>
      <c r="Y23" s="118"/>
      <c r="Z23" s="118" t="s">
        <v>2629</v>
      </c>
      <c r="AA23" s="59"/>
      <c r="AB23" s="58">
        <f>SUM(C23:M23)-SUM(P23:X23)-AA23</f>
        <v>0</v>
      </c>
    </row>
    <row customHeight="1" ht="17.25">
      <c r="A24" s="118">
        <v>1030106</v>
      </c>
      <c r="B24" s="118" t="s">
        <v>2630</v>
      </c>
      <c r="C24" s="58">
        <f>'L08'!C10</f>
        <v>0</v>
      </c>
      <c r="D24" s="61"/>
      <c r="E24" s="61"/>
      <c r="F24" s="68"/>
      <c r="G24" s="68"/>
      <c r="H24" s="59"/>
      <c r="I24" s="59"/>
      <c r="J24" s="61"/>
      <c r="K24" s="61"/>
      <c r="L24" s="61"/>
      <c r="M24" s="59"/>
      <c r="N24" s="118">
        <v>21464</v>
      </c>
      <c r="O24" s="118" t="s">
        <v>2631</v>
      </c>
      <c r="P24" s="58">
        <f>'L09'!C183</f>
        <v>0</v>
      </c>
      <c r="Q24" s="61"/>
      <c r="R24" s="61"/>
      <c r="S24" s="59"/>
      <c r="T24" s="59"/>
      <c r="U24" s="61"/>
      <c r="V24" s="61"/>
      <c r="W24" s="61"/>
      <c r="X24" s="59"/>
      <c r="Y24" s="118">
        <v>1030106</v>
      </c>
      <c r="Z24" s="118" t="s">
        <v>2632</v>
      </c>
      <c r="AA24" s="59"/>
      <c r="AB24" s="58">
        <f>SUM(C24:M24)-SUM(P24:X24)-AA24</f>
        <v>0</v>
      </c>
    </row>
    <row customHeight="1" ht="17.25">
      <c r="A25" s="118">
        <v>1030171</v>
      </c>
      <c r="B25" s="118" t="s">
        <v>2633</v>
      </c>
      <c r="C25" s="58">
        <f>'L08'!C41</f>
        <v>0</v>
      </c>
      <c r="D25" s="61"/>
      <c r="E25" s="61"/>
      <c r="F25" s="68"/>
      <c r="G25" s="68"/>
      <c r="H25" s="59"/>
      <c r="I25" s="59"/>
      <c r="J25" s="61"/>
      <c r="K25" s="61"/>
      <c r="L25" s="61"/>
      <c r="M25" s="59"/>
      <c r="N25" s="118">
        <v>21468</v>
      </c>
      <c r="O25" s="118" t="s">
        <v>2634</v>
      </c>
      <c r="P25" s="58">
        <f>'L09'!C192</f>
        <v>0</v>
      </c>
      <c r="Q25" s="61"/>
      <c r="R25" s="61"/>
      <c r="S25" s="59"/>
      <c r="T25" s="59"/>
      <c r="U25" s="61"/>
      <c r="V25" s="61"/>
      <c r="W25" s="61"/>
      <c r="X25" s="59"/>
      <c r="Y25" s="118">
        <v>1030171</v>
      </c>
      <c r="Z25" s="118" t="s">
        <v>2635</v>
      </c>
      <c r="AA25" s="59"/>
      <c r="AB25" s="58">
        <f>SUM(C25:M25)-SUM(P25:X25)-AA25</f>
        <v>0</v>
      </c>
    </row>
    <row customHeight="1" ht="17.25">
      <c r="A26" s="118">
        <v>1030110</v>
      </c>
      <c r="B26" s="118" t="s">
        <v>2636</v>
      </c>
      <c r="C26" s="58">
        <f>'L08'!C11</f>
        <v>0</v>
      </c>
      <c r="D26" s="61"/>
      <c r="E26" s="61"/>
      <c r="F26" s="68"/>
      <c r="G26" s="68"/>
      <c r="H26" s="59"/>
      <c r="I26" s="59"/>
      <c r="J26" s="61"/>
      <c r="K26" s="61"/>
      <c r="L26" s="61"/>
      <c r="M26" s="59"/>
      <c r="N26" s="118">
        <v>21469</v>
      </c>
      <c r="O26" s="118" t="s">
        <v>2637</v>
      </c>
      <c r="P26" s="58">
        <f>'L09'!C199</f>
        <v>0</v>
      </c>
      <c r="Q26" s="61"/>
      <c r="R26" s="61"/>
      <c r="S26" s="59"/>
      <c r="T26" s="59"/>
      <c r="U26" s="61"/>
      <c r="V26" s="61"/>
      <c r="W26" s="61"/>
      <c r="X26" s="59"/>
      <c r="Y26" s="118">
        <v>1030110</v>
      </c>
      <c r="Z26" s="118" t="s">
        <v>2638</v>
      </c>
      <c r="AA26" s="59"/>
      <c r="AB26" s="58">
        <f>SUM(C26:M26)-SUM(P26:X26)-AA26</f>
        <v>0</v>
      </c>
    </row>
    <row customHeight="1" ht="17.25">
      <c r="A27" s="118">
        <v>1030102</v>
      </c>
      <c r="B27" s="118" t="s">
        <v>2639</v>
      </c>
      <c r="C27" s="58">
        <f>'L08'!C7</f>
        <v>0</v>
      </c>
      <c r="D27" s="61"/>
      <c r="E27" s="61"/>
      <c r="F27" s="68"/>
      <c r="G27" s="68"/>
      <c r="H27" s="59"/>
      <c r="I27" s="59"/>
      <c r="J27" s="61"/>
      <c r="K27" s="61"/>
      <c r="L27" s="61"/>
      <c r="M27" s="59"/>
      <c r="N27" s="118">
        <v>21562</v>
      </c>
      <c r="O27" s="118" t="s">
        <v>2640</v>
      </c>
      <c r="P27" s="58">
        <f>'L09'!C223</f>
        <v>0</v>
      </c>
      <c r="Q27" s="61"/>
      <c r="R27" s="61"/>
      <c r="S27" s="59"/>
      <c r="T27" s="59"/>
      <c r="U27" s="61"/>
      <c r="V27" s="61"/>
      <c r="W27" s="61"/>
      <c r="X27" s="59"/>
      <c r="Y27" s="118">
        <v>1030102</v>
      </c>
      <c r="Z27" s="118" t="s">
        <v>2641</v>
      </c>
      <c r="AA27" s="59"/>
      <c r="AB27" s="58">
        <f>SUM(C27:M27)-SUM(P27:X27)-AA27</f>
        <v>0</v>
      </c>
    </row>
    <row customHeight="1" ht="17.25">
      <c r="A28" s="118">
        <v>1030153</v>
      </c>
      <c r="B28" s="118" t="s">
        <v>2642</v>
      </c>
      <c r="C28" s="58">
        <f>'L08'!C28</f>
        <v>0</v>
      </c>
      <c r="D28" s="61"/>
      <c r="E28" s="61"/>
      <c r="F28" s="68"/>
      <c r="G28" s="68"/>
      <c r="H28" s="59"/>
      <c r="I28" s="59"/>
      <c r="J28" s="61"/>
      <c r="K28" s="61"/>
      <c r="L28" s="61"/>
      <c r="M28" s="59"/>
      <c r="N28" s="118">
        <v>2170402</v>
      </c>
      <c r="O28" s="118" t="s">
        <v>2643</v>
      </c>
      <c r="P28" s="58">
        <f>'L09'!C234</f>
        <v>0</v>
      </c>
      <c r="Q28" s="61"/>
      <c r="R28" s="61"/>
      <c r="S28" s="59"/>
      <c r="T28" s="59"/>
      <c r="U28" s="61"/>
      <c r="V28" s="61"/>
      <c r="W28" s="61"/>
      <c r="X28" s="59"/>
      <c r="Y28" s="118">
        <v>1030153</v>
      </c>
      <c r="Z28" s="118" t="s">
        <v>2644</v>
      </c>
      <c r="AA28" s="59"/>
      <c r="AB28" s="58">
        <f>SUM(C28:M28)-SUM(P28:X28)-AA28</f>
        <v>0</v>
      </c>
    </row>
    <row customHeight="1" ht="17.25">
      <c r="A29" s="118">
        <v>1030154</v>
      </c>
      <c r="B29" s="118" t="s">
        <v>2645</v>
      </c>
      <c r="C29" s="58">
        <f>'L08'!C29</f>
        <v>0</v>
      </c>
      <c r="D29" s="61"/>
      <c r="E29" s="61"/>
      <c r="F29" s="68"/>
      <c r="G29" s="68"/>
      <c r="H29" s="59"/>
      <c r="I29" s="59"/>
      <c r="J29" s="61"/>
      <c r="K29" s="61"/>
      <c r="L29" s="61"/>
      <c r="M29" s="59"/>
      <c r="N29" s="118">
        <v>2170403</v>
      </c>
      <c r="O29" s="118" t="s">
        <v>2646</v>
      </c>
      <c r="P29" s="58">
        <f>'L09'!C235</f>
        <v>0</v>
      </c>
      <c r="Q29" s="61"/>
      <c r="R29" s="61"/>
      <c r="S29" s="59"/>
      <c r="T29" s="59"/>
      <c r="U29" s="61"/>
      <c r="V29" s="61"/>
      <c r="W29" s="61"/>
      <c r="X29" s="59"/>
      <c r="Y29" s="118">
        <v>1030154</v>
      </c>
      <c r="Z29" s="118" t="s">
        <v>2647</v>
      </c>
      <c r="AA29" s="59"/>
      <c r="AB29" s="58">
        <f>SUM(C29:M29)-SUM(P29:X29)-AA29</f>
        <v>0</v>
      </c>
    </row>
    <row customHeight="1" ht="17.25">
      <c r="A30" s="118">
        <v>1030182</v>
      </c>
      <c r="B30" s="118" t="s">
        <v>2648</v>
      </c>
      <c r="C30" s="58">
        <f>'L08'!C55</f>
        <v>0</v>
      </c>
      <c r="D30" s="61"/>
      <c r="E30" s="61"/>
      <c r="F30" s="68"/>
      <c r="G30" s="68"/>
      <c r="H30" s="59">
        <v>179</v>
      </c>
      <c r="I30" s="59"/>
      <c r="J30" s="61"/>
      <c r="K30" s="61"/>
      <c r="L30" s="61"/>
      <c r="M30" s="59"/>
      <c r="N30" s="118">
        <v>22006</v>
      </c>
      <c r="O30" s="118" t="s">
        <v>2649</v>
      </c>
      <c r="P30" s="58">
        <f>'L09'!C237</f>
        <v>0</v>
      </c>
      <c r="Q30" s="61"/>
      <c r="R30" s="61">
        <v>179</v>
      </c>
      <c r="S30" s="59"/>
      <c r="T30" s="59"/>
      <c r="U30" s="61"/>
      <c r="V30" s="61"/>
      <c r="W30" s="61"/>
      <c r="X30" s="59"/>
      <c r="Y30" s="118">
        <v>1030182</v>
      </c>
      <c r="Z30" s="118" t="s">
        <v>2650</v>
      </c>
      <c r="AA30" s="59"/>
      <c r="AB30" s="58">
        <f>SUM(C30:M30)-SUM(P30:X30)-AA30</f>
        <v>0</v>
      </c>
    </row>
    <row customHeight="1" ht="17.25">
      <c r="A31" s="118">
        <v>1030180</v>
      </c>
      <c r="B31" s="118" t="s">
        <v>2651</v>
      </c>
      <c r="C31" s="58">
        <f>'L08'!C46</f>
        <v>0</v>
      </c>
      <c r="D31" s="61"/>
      <c r="E31" s="61"/>
      <c r="F31" s="68"/>
      <c r="G31" s="68"/>
      <c r="H31" s="59"/>
      <c r="I31" s="59"/>
      <c r="J31" s="61"/>
      <c r="K31" s="61"/>
      <c r="L31" s="61"/>
      <c r="M31" s="59"/>
      <c r="N31" s="118">
        <v>22908</v>
      </c>
      <c r="O31" s="118" t="s">
        <v>2652</v>
      </c>
      <c r="P31" s="58">
        <f>'L09'!C258</f>
        <v>0</v>
      </c>
      <c r="Q31" s="61"/>
      <c r="R31" s="61"/>
      <c r="S31" s="59"/>
      <c r="T31" s="59"/>
      <c r="U31" s="61"/>
      <c r="V31" s="61"/>
      <c r="W31" s="61"/>
      <c r="X31" s="59"/>
      <c r="Y31" s="118">
        <v>1030180</v>
      </c>
      <c r="Z31" s="118" t="s">
        <v>2653</v>
      </c>
      <c r="AA31" s="59"/>
      <c r="AB31" s="58">
        <f>SUM(C31:M31)-SUM(P31:X31)-AA31</f>
        <v>0</v>
      </c>
    </row>
    <row customHeight="1" ht="17.25">
      <c r="A32" s="118">
        <v>1030155</v>
      </c>
      <c r="B32" s="118" t="s">
        <v>2654</v>
      </c>
      <c r="C32" s="58">
        <f>'L08'!C30</f>
        <v>0</v>
      </c>
      <c r="D32" s="61">
        <v>573</v>
      </c>
      <c r="E32" s="61"/>
      <c r="F32" s="68"/>
      <c r="G32" s="68">
        <v>823</v>
      </c>
      <c r="H32" s="59"/>
      <c r="I32" s="59"/>
      <c r="J32" s="61"/>
      <c r="K32" s="61"/>
      <c r="L32" s="61"/>
      <c r="M32" s="59"/>
      <c r="N32" s="118">
        <v>22960</v>
      </c>
      <c r="O32" s="118" t="s">
        <v>2655</v>
      </c>
      <c r="P32" s="58">
        <f>'L09'!C271</f>
        <v>280</v>
      </c>
      <c r="Q32" s="61"/>
      <c r="R32" s="61"/>
      <c r="S32" s="59">
        <v>783</v>
      </c>
      <c r="T32" s="59"/>
      <c r="U32" s="61"/>
      <c r="V32" s="61"/>
      <c r="W32" s="61"/>
      <c r="X32" s="59"/>
      <c r="Y32" s="118">
        <v>1030155</v>
      </c>
      <c r="Z32" s="118" t="s">
        <v>2656</v>
      </c>
      <c r="AA32" s="59"/>
      <c r="AB32" s="58">
        <f>SUM(C32:M32)-SUM(P32:X32)-AA32</f>
        <v>333</v>
      </c>
    </row>
    <row customHeight="1" ht="17.25">
      <c r="A33" s="118"/>
      <c r="B33" s="118" t="s">
        <v>2657</v>
      </c>
      <c r="C33" s="58">
        <f>'L08'!C56</f>
        <v>0</v>
      </c>
      <c r="D33" s="61"/>
      <c r="E33" s="61"/>
      <c r="F33" s="68"/>
      <c r="G33" s="68"/>
      <c r="H33" s="59"/>
      <c r="I33" s="59"/>
      <c r="J33" s="61"/>
      <c r="K33" s="61"/>
      <c r="L33" s="61"/>
      <c r="M33" s="59"/>
      <c r="N33" s="118"/>
      <c r="O33" s="118" t="s">
        <v>2658</v>
      </c>
      <c r="P33" s="58">
        <f>'L09'!C7+'L09'!C21+'L09'!C45+'L09'!C50+'L09'!C67+'L09'!C130+'L09'!C168+'L09'!C216+'L09'!C227+'L09'!C241+'L09'!C245+'L09'!C249+'L09'!C269+'L09'!C283</f>
        <v>2</v>
      </c>
      <c r="Q33" s="61"/>
      <c r="R33" s="61"/>
      <c r="S33" s="59"/>
      <c r="T33" s="59"/>
      <c r="U33" s="61"/>
      <c r="V33" s="61"/>
      <c r="W33" s="61"/>
      <c r="X33" s="59"/>
      <c r="Y33" s="118"/>
      <c r="Z33" s="118" t="s">
        <v>2659</v>
      </c>
      <c r="AA33" s="59"/>
      <c r="AB33" s="58">
        <f>SUM(C33:M33)-SUM(P33:X33)-AA33</f>
        <v>-2</v>
      </c>
    </row>
    <row customHeight="1" ht="17.25">
      <c r="A34" s="118"/>
      <c r="B34" s="118" t="s">
        <v>2660</v>
      </c>
      <c r="C34" s="58">
        <f>'L08'!C54+'L08'!C57+'L08'!C74</f>
        <v>776</v>
      </c>
      <c r="D34" s="61"/>
      <c r="E34" s="61"/>
      <c r="F34" s="68"/>
      <c r="G34" s="68">
        <v>32983</v>
      </c>
      <c r="H34" s="59"/>
      <c r="I34" s="59"/>
      <c r="J34" s="61">
        <v>30400</v>
      </c>
      <c r="K34" s="61"/>
      <c r="L34" s="61"/>
      <c r="M34" s="59"/>
      <c r="N34" s="118"/>
      <c r="O34" s="118" t="s">
        <v>2661</v>
      </c>
      <c r="P34" s="58">
        <f>'L09'!C254+'L09'!C267+'L09'!C300+'L09'!C301+'L09'!C317+'L09'!C318+'L09'!C319</f>
        <v>40089</v>
      </c>
      <c r="Q34" s="61"/>
      <c r="R34" s="61">
        <v>119</v>
      </c>
      <c r="S34" s="59"/>
      <c r="T34" s="59"/>
      <c r="U34" s="61"/>
      <c r="V34" s="61"/>
      <c r="W34" s="61"/>
      <c r="X34" s="59"/>
      <c r="Y34" s="57"/>
      <c r="Z34" s="57" t="s">
        <v>2662</v>
      </c>
      <c r="AA34" s="59"/>
      <c r="AB34" s="58">
        <f>SUM(C34:M34)-SUM(P34:X34)-AA34</f>
        <v>23951</v>
      </c>
    </row>
    <row customHeight="1" ht="17.25">
      <c r="A35" s="128"/>
      <c r="B35" s="118" t="s">
        <v>2663</v>
      </c>
      <c r="C35" s="74"/>
      <c r="D35" s="74"/>
      <c r="E35" s="61"/>
      <c r="F35" s="74"/>
      <c r="G35" s="68"/>
      <c r="H35" s="74"/>
      <c r="I35" s="74"/>
      <c r="J35" s="74"/>
      <c r="K35" s="74"/>
      <c r="L35" s="61"/>
      <c r="M35" s="59"/>
      <c r="N35" s="135"/>
      <c r="O35" s="57" t="s">
        <v>2664</v>
      </c>
      <c r="P35" s="58">
        <f>'L09'!C319</f>
        <v>0</v>
      </c>
      <c r="Q35" s="61"/>
      <c r="R35" s="61"/>
      <c r="S35" s="59"/>
      <c r="T35" s="74"/>
      <c r="U35" s="74"/>
      <c r="V35" s="61"/>
      <c r="W35" s="61"/>
      <c r="X35" s="59"/>
      <c r="Y35" s="135"/>
      <c r="Z35" s="57" t="s">
        <v>2665</v>
      </c>
      <c r="AA35" s="74"/>
      <c r="AB35" s="61"/>
    </row>
  </sheetData>
  <sheetProtection autoFilter="0" sort="1" insertRows="1" insertColumns="1" deleteRows="1" deleteColumns="1"/>
  <mergeCells count="31">
    <mergeCell ref="A1:AB1"/>
    <mergeCell ref="A2:AB2"/>
    <mergeCell ref="A3:AB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s>
  <dataValidations count="1">
    <dataValidation type="decimal" allowBlank="1" showInputMessage="1" showErrorMessage="1" sqref="C6:M34 P6:Q35 R6:X34 AA6:AB34 G35 M35 S35 V35 X35 AB35 E35 L35 R35 W35">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A15AE86-5DA5-DE1F-4C82-6CA03E96EFCA}" mc:Ignorable="x14ac xr xr2 xr3">
  <dimension ref="A1:D47"/>
  <sheetViews>
    <sheetView defaultGridColor="0" colorId="8" topLeftCell="A1" showGridLines="0" workbookViewId="0" showZeros="0">
      <selection activeCell="A1" sqref="A1:D1"/>
    </sheetView>
  </sheetViews>
  <sheetFormatPr defaultColWidth="12.125" customHeight="1" defaultRowHeight="15.652500000000002"/>
  <cols>
    <col min="1" max="1" style="49" width="57.25390625" customWidth="1"/>
    <col min="2" max="2" style="49" width="19.00390625" customWidth="1"/>
    <col min="3" max="3" style="49" width="57.25390625" customWidth="1"/>
    <col min="4" max="4" style="49" width="19.00390625" customWidth="1"/>
  </cols>
  <sheetData>
    <row customHeight="1" ht="33.75">
      <c r="A1" s="51" t="str">
        <f>'##BASEINFO'!$B$2&amp;"度"&amp;'##BASEINFO'!$B$7&amp;"政府性基金预算转移性收支决算录入表"</f>
        <v>2024年度陕州区政府性基金预算转移性收支决算录入表</v>
      </c>
      <c r="B1" s="51"/>
      <c r="C1" s="51"/>
      <c r="D1" s="51"/>
    </row>
    <row customHeight="1" ht="17.25">
      <c r="A2" s="72" t="s">
        <v>171</v>
      </c>
      <c r="B2" s="72"/>
      <c r="C2" s="72"/>
      <c r="D2" s="72"/>
    </row>
    <row customHeight="1" ht="17.25">
      <c r="A3" s="72" t="str">
        <f>"单位："&amp;'##BASEINFO'!$B$19</f>
        <v>单位：万元</v>
      </c>
      <c r="B3" s="72"/>
      <c r="C3" s="72"/>
      <c r="D3" s="72"/>
    </row>
    <row customHeight="1" ht="17.25">
      <c r="A4" s="54" t="s">
        <v>1943</v>
      </c>
      <c r="B4" s="54" t="s">
        <v>189</v>
      </c>
      <c r="C4" s="54" t="s">
        <v>1943</v>
      </c>
      <c r="D4" s="54" t="s">
        <v>189</v>
      </c>
    </row>
    <row customHeight="1" ht="17.25">
      <c r="A5" s="60" t="s">
        <v>2217</v>
      </c>
      <c r="B5" s="58">
        <f>'L10'!C6</f>
        <v>29627</v>
      </c>
      <c r="C5" s="60" t="s">
        <v>2290</v>
      </c>
      <c r="D5" s="58">
        <f>'L10'!P6</f>
        <v>116346</v>
      </c>
    </row>
    <row customHeight="1" ht="17.25">
      <c r="A6" s="60" t="s">
        <v>2667</v>
      </c>
      <c r="B6" s="58">
        <f>B7</f>
        <v>4748</v>
      </c>
      <c r="C6" s="60" t="s">
        <v>2668</v>
      </c>
      <c r="D6" s="58">
        <f>D7</f>
        <v>0</v>
      </c>
    </row>
    <row customHeight="1" ht="17.25">
      <c r="A7" s="60" t="s">
        <v>2669</v>
      </c>
      <c r="B7" s="58">
        <f>SUM(B8:B18)</f>
        <v>4748</v>
      </c>
      <c r="C7" s="60" t="s">
        <v>2670</v>
      </c>
      <c r="D7" s="58">
        <f>SUM(D8:D18)</f>
        <v>0</v>
      </c>
    </row>
    <row customHeight="1" ht="17.25">
      <c r="A8" s="60" t="s">
        <v>2040</v>
      </c>
      <c r="B8" s="61"/>
      <c r="C8" s="60" t="s">
        <v>2040</v>
      </c>
      <c r="D8" s="61"/>
    </row>
    <row customHeight="1" ht="17.25">
      <c r="A9" s="60" t="s">
        <v>2041</v>
      </c>
      <c r="B9" s="61"/>
      <c r="C9" s="60" t="s">
        <v>2041</v>
      </c>
      <c r="D9" s="61"/>
    </row>
    <row customHeight="1" ht="17.25">
      <c r="A10" s="60" t="s">
        <v>2042</v>
      </c>
      <c r="B10" s="61"/>
      <c r="C10" s="60" t="s">
        <v>2042</v>
      </c>
      <c r="D10" s="61"/>
    </row>
    <row customHeight="1" ht="17.25">
      <c r="A11" s="60" t="s">
        <v>2044</v>
      </c>
      <c r="B11" s="61"/>
      <c r="C11" s="60" t="s">
        <v>2044</v>
      </c>
      <c r="D11" s="61"/>
    </row>
    <row customHeight="1" ht="17.25">
      <c r="A12" s="60" t="s">
        <v>2045</v>
      </c>
      <c r="B12" s="61">
        <v>1178</v>
      </c>
      <c r="C12" s="60" t="s">
        <v>2045</v>
      </c>
      <c r="D12" s="61"/>
    </row>
    <row customHeight="1" ht="17.25">
      <c r="A13" s="60" t="s">
        <v>2046</v>
      </c>
      <c r="B13" s="61">
        <v>2997</v>
      </c>
      <c r="C13" s="60" t="s">
        <v>2046</v>
      </c>
      <c r="D13" s="61"/>
    </row>
    <row customHeight="1" ht="17.25">
      <c r="A14" s="60" t="s">
        <v>2047</v>
      </c>
      <c r="B14" s="61"/>
      <c r="C14" s="60" t="s">
        <v>2047</v>
      </c>
      <c r="D14" s="61"/>
    </row>
    <row customHeight="1" ht="17.25">
      <c r="A15" s="60" t="s">
        <v>2048</v>
      </c>
      <c r="B15" s="61"/>
      <c r="C15" s="60" t="s">
        <v>2048</v>
      </c>
      <c r="D15" s="61"/>
    </row>
    <row customHeight="1" ht="17.25">
      <c r="A16" s="85" t="s">
        <v>2051</v>
      </c>
      <c r="B16" s="61"/>
      <c r="C16" s="85" t="s">
        <v>2051</v>
      </c>
      <c r="D16" s="61"/>
    </row>
    <row customHeight="1" ht="17.25">
      <c r="A17" s="85" t="s">
        <v>2671</v>
      </c>
      <c r="B17" s="61"/>
      <c r="C17" s="85" t="s">
        <v>2672</v>
      </c>
      <c r="D17" s="61"/>
    </row>
    <row customHeight="1" ht="17.25">
      <c r="A18" s="85" t="s">
        <v>2055</v>
      </c>
      <c r="B18" s="61">
        <v>573</v>
      </c>
      <c r="C18" s="85" t="s">
        <v>1018</v>
      </c>
      <c r="D18" s="61"/>
    </row>
    <row customHeight="1" ht="17.25">
      <c r="A19" s="85" t="s">
        <v>2673</v>
      </c>
      <c r="B19" s="58">
        <f>SUM(B20:B22)</f>
        <v>0</v>
      </c>
      <c r="C19" s="85" t="s">
        <v>2674</v>
      </c>
      <c r="D19" s="58">
        <f>SUM(D20:D22)</f>
        <v>298</v>
      </c>
    </row>
    <row customHeight="1" ht="17.25">
      <c r="A20" s="85" t="s">
        <v>2675</v>
      </c>
      <c r="B20" s="61"/>
      <c r="C20" s="85" t="s">
        <v>2676</v>
      </c>
      <c r="D20" s="61"/>
    </row>
    <row customHeight="1" ht="17.25">
      <c r="A21" s="85" t="s">
        <v>2677</v>
      </c>
      <c r="B21" s="61"/>
      <c r="C21" s="85" t="s">
        <v>2678</v>
      </c>
      <c r="D21" s="61"/>
    </row>
    <row customHeight="1" ht="17.25">
      <c r="A22" s="85" t="s">
        <v>2679</v>
      </c>
      <c r="B22" s="61"/>
      <c r="C22" s="85" t="s">
        <v>2680</v>
      </c>
      <c r="D22" s="61">
        <v>298</v>
      </c>
    </row>
    <row customHeight="1" ht="17.25">
      <c r="A23" s="60" t="s">
        <v>2572</v>
      </c>
      <c r="B23" s="68"/>
      <c r="C23" s="60"/>
      <c r="D23" s="74"/>
    </row>
    <row customHeight="1" ht="17.25">
      <c r="A24" s="60" t="s">
        <v>2681</v>
      </c>
      <c r="B24" s="68">
        <v>176444</v>
      </c>
      <c r="C24" s="60"/>
      <c r="D24" s="74"/>
    </row>
    <row customHeight="1" ht="17.25">
      <c r="A25" s="60" t="s">
        <v>2682</v>
      </c>
      <c r="B25" s="58">
        <f>B27</f>
        <v>179</v>
      </c>
      <c r="C25" s="60" t="s">
        <v>2683</v>
      </c>
      <c r="D25" s="59">
        <v>9000</v>
      </c>
    </row>
    <row customHeight="1" ht="17.25">
      <c r="A26" s="60" t="s">
        <v>2684</v>
      </c>
      <c r="B26" s="123"/>
      <c r="C26" s="60"/>
      <c r="D26" s="74"/>
    </row>
    <row customHeight="1" ht="17.25">
      <c r="A27" s="60" t="s">
        <v>2685</v>
      </c>
      <c r="B27" s="58">
        <f>SUM(B28:B33)</f>
        <v>179</v>
      </c>
      <c r="C27" s="60"/>
      <c r="D27" s="74"/>
    </row>
    <row customHeight="1" ht="17.25">
      <c r="A28" s="85" t="s">
        <v>2686</v>
      </c>
      <c r="B28" s="59"/>
      <c r="C28" s="60"/>
      <c r="D28" s="74"/>
    </row>
    <row customHeight="1" ht="17.25">
      <c r="A29" s="85" t="s">
        <v>2687</v>
      </c>
      <c r="B29" s="59"/>
      <c r="C29" s="60"/>
      <c r="D29" s="74"/>
    </row>
    <row customHeight="1" ht="15.75">
      <c r="A30" s="85" t="s">
        <v>2688</v>
      </c>
      <c r="B30" s="59">
        <v>179</v>
      </c>
      <c r="C30" s="60"/>
      <c r="D30" s="74"/>
    </row>
    <row customHeight="1" ht="17.25">
      <c r="A31" s="85" t="s">
        <v>2689</v>
      </c>
      <c r="B31" s="59"/>
      <c r="C31" s="60"/>
      <c r="D31" s="74"/>
    </row>
    <row customHeight="1" ht="17.25">
      <c r="A32" s="85" t="s">
        <v>2690</v>
      </c>
      <c r="B32" s="59"/>
      <c r="C32" s="60"/>
      <c r="D32" s="74"/>
    </row>
    <row customHeight="1" ht="17.25">
      <c r="A33" s="85" t="s">
        <v>2691</v>
      </c>
      <c r="B33" s="59"/>
      <c r="C33" s="60"/>
      <c r="D33" s="123"/>
    </row>
    <row customHeight="1" ht="17.25">
      <c r="A34" s="85" t="s">
        <v>2072</v>
      </c>
      <c r="B34" s="103">
        <f>B37</f>
        <v>0</v>
      </c>
      <c r="C34" s="60" t="s">
        <v>2073</v>
      </c>
      <c r="D34" s="58">
        <f>D35</f>
        <v>84172</v>
      </c>
    </row>
    <row customHeight="1" ht="17.25">
      <c r="A35" s="85" t="s">
        <v>2692</v>
      </c>
      <c r="B35" s="60"/>
      <c r="C35" s="60" t="s">
        <v>2693</v>
      </c>
      <c r="D35" s="59">
        <v>84172</v>
      </c>
    </row>
    <row customHeight="1" ht="17.25">
      <c r="A36" s="85" t="s">
        <v>2694</v>
      </c>
      <c r="B36" s="60"/>
      <c r="C36" s="60" t="s">
        <v>2695</v>
      </c>
      <c r="D36" s="123"/>
    </row>
    <row customHeight="1" ht="17.25">
      <c r="A37" s="85" t="s">
        <v>2074</v>
      </c>
      <c r="B37" s="103">
        <f>B38</f>
        <v>0</v>
      </c>
      <c r="C37" s="85" t="s">
        <v>2696</v>
      </c>
      <c r="D37" s="123"/>
    </row>
    <row customHeight="1" ht="17.25">
      <c r="A38" s="124" t="s">
        <v>2697</v>
      </c>
      <c r="B38" s="59"/>
      <c r="C38" s="79" t="s">
        <v>2086</v>
      </c>
      <c r="D38" s="61"/>
    </row>
    <row customHeight="1" ht="17.25">
      <c r="A39" s="85" t="s">
        <v>2085</v>
      </c>
      <c r="B39" s="104">
        <f>B40</f>
        <v>144200</v>
      </c>
      <c r="C39" s="85"/>
      <c r="D39" s="74"/>
    </row>
    <row customHeight="1" ht="17.25">
      <c r="A40" s="85" t="s">
        <v>2698</v>
      </c>
      <c r="B40" s="61">
        <v>144200</v>
      </c>
      <c r="C40" s="85"/>
      <c r="D40" s="74"/>
    </row>
    <row customHeight="1" ht="17.25">
      <c r="A41" s="85" t="s">
        <v>2699</v>
      </c>
      <c r="B41" s="61"/>
      <c r="C41" s="85" t="s">
        <v>2700</v>
      </c>
      <c r="D41" s="61"/>
    </row>
    <row customHeight="1" ht="17.25">
      <c r="A42" s="85" t="s">
        <v>2701</v>
      </c>
      <c r="B42" s="61"/>
      <c r="C42" s="85" t="s">
        <v>2702</v>
      </c>
      <c r="D42" s="61"/>
    </row>
    <row customHeight="1" ht="17.25">
      <c r="A43" s="85" t="s">
        <v>2573</v>
      </c>
      <c r="B43" s="58">
        <f>B44</f>
        <v>0</v>
      </c>
      <c r="C43" s="85" t="s">
        <v>2575</v>
      </c>
      <c r="D43" s="58">
        <f>D44</f>
        <v>0</v>
      </c>
    </row>
    <row customHeight="1" ht="17.25">
      <c r="A44" s="85" t="s">
        <v>2703</v>
      </c>
      <c r="B44" s="59"/>
      <c r="C44" s="85" t="s">
        <v>2704</v>
      </c>
      <c r="D44" s="59"/>
    </row>
    <row customHeight="1" ht="17.25">
      <c r="A45" s="60"/>
      <c r="B45" s="74"/>
      <c r="C45" s="60" t="s">
        <v>2577</v>
      </c>
      <c r="D45" s="58">
        <f>'L10'!AA6</f>
        <v>0</v>
      </c>
    </row>
    <row customHeight="1" ht="17.25">
      <c r="A46" s="60"/>
      <c r="B46" s="74"/>
      <c r="C46" s="60" t="s">
        <v>2705</v>
      </c>
      <c r="D46" s="58">
        <f>B47-D5-D6-D19-D25-D34-D38-D41-D42-D43-D45</f>
        <v>145382</v>
      </c>
    </row>
    <row customHeight="1" ht="17.25">
      <c r="A47" s="54" t="s">
        <v>2706</v>
      </c>
      <c r="B47" s="58">
        <f>SUM(B5,B6,B19,B23:B25,B34,B39,B41:B43)</f>
        <v>355198</v>
      </c>
      <c r="C47" s="54" t="s">
        <v>2707</v>
      </c>
      <c r="D47" s="58">
        <f>SUM(D5,D6,D19,D25,D34,D38,D41:D43,D45:D46)</f>
        <v>355198</v>
      </c>
    </row>
  </sheetData>
  <sheetProtection autoFilter="0" sort="1" insertRows="1" insertColumns="1" deleteRows="1" deleteColumns="1"/>
  <mergeCells count="3">
    <mergeCell ref="A1:D1"/>
    <mergeCell ref="A2:D2"/>
    <mergeCell ref="A3:D3"/>
  </mergeCells>
  <dataValidations count="1">
    <dataValidation type="decimal" allowBlank="1" showInputMessage="1" showErrorMessage="1" sqref="B5:B25 D5:D22 D25 B27:B34 B37:B44 D34:D35 D38 D41:D47 B47">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E41D935-30E2-4653-8A34-B3B73707023B}" mc:Ignorable="x14ac xr xr2 xr3">
  <dimension ref="A1:E45"/>
  <sheetViews>
    <sheetView defaultGridColor="0" colorId="8" topLeftCell="A1" showGridLines="0" workbookViewId="0" showZeros="0">
      <selection activeCell="A1" sqref="A1:E1"/>
    </sheetView>
  </sheetViews>
  <sheetFormatPr defaultColWidth="12.125" customHeight="1" defaultRowHeight="15.652500000000002"/>
  <cols>
    <col min="1" max="1" style="49" width="9.125" customWidth="1"/>
    <col min="2" max="2" style="49" width="47.875" customWidth="1"/>
    <col min="3" max="5" style="49" width="17.375" customWidth="1"/>
  </cols>
  <sheetData>
    <row customHeight="1" ht="33.75">
      <c r="A1" s="71" t="str">
        <f>'##BASEINFO'!$B$2&amp;"度"&amp;'##BASEINFO'!$B$7&amp;"政府性基金预算收入预算变动情况录入表"</f>
        <v>2024年度陕州区政府性基金预算收入预算变动情况录入表</v>
      </c>
      <c r="B1" s="71"/>
      <c r="C1" s="71"/>
      <c r="D1" s="71"/>
      <c r="E1" s="71"/>
    </row>
    <row customHeight="1" ht="17.25">
      <c r="A2" s="72" t="s">
        <v>172</v>
      </c>
      <c r="B2" s="72"/>
      <c r="C2" s="72"/>
      <c r="D2" s="72"/>
      <c r="E2" s="72"/>
    </row>
    <row customHeight="1" ht="17.25">
      <c r="A3" s="72" t="str">
        <f>"单位："&amp;'##BASEINFO'!$B$19</f>
        <v>单位：万元</v>
      </c>
      <c r="B3" s="72"/>
      <c r="C3" s="72"/>
      <c r="D3" s="72"/>
      <c r="E3" s="72"/>
    </row>
    <row customHeight="1" ht="27">
      <c r="A4" s="54" t="s">
        <v>187</v>
      </c>
      <c r="B4" s="54" t="s">
        <v>2709</v>
      </c>
      <c r="C4" s="54" t="s">
        <v>1875</v>
      </c>
      <c r="D4" s="54" t="s">
        <v>2151</v>
      </c>
      <c r="E4" s="54" t="s">
        <v>1876</v>
      </c>
    </row>
    <row customHeight="1" ht="17.25">
      <c r="A5" s="57"/>
      <c r="B5" s="54" t="s">
        <v>2217</v>
      </c>
      <c r="C5" s="58">
        <f>SUM(C6:C45)</f>
        <v>23920</v>
      </c>
      <c r="D5" s="58">
        <f>SUM(D6:D45)</f>
        <v>0</v>
      </c>
      <c r="E5" s="58">
        <f>SUM(E6:E45)</f>
        <v>23920</v>
      </c>
    </row>
    <row customHeight="1" ht="17.25">
      <c r="A6" s="57">
        <v>1030102</v>
      </c>
      <c r="B6" s="57" t="s">
        <v>2639</v>
      </c>
      <c r="C6" s="61"/>
      <c r="D6" s="61"/>
      <c r="E6" s="58">
        <f>SUM(C6:D6)</f>
        <v>0</v>
      </c>
    </row>
    <row customHeight="1" ht="17.25">
      <c r="A7" s="57">
        <v>1030106</v>
      </c>
      <c r="B7" s="57" t="s">
        <v>2630</v>
      </c>
      <c r="C7" s="61"/>
      <c r="D7" s="61"/>
      <c r="E7" s="58">
        <f>SUM(C7:D7)</f>
        <v>0</v>
      </c>
    </row>
    <row customHeight="1" ht="17.25">
      <c r="A8" s="57">
        <v>1030110</v>
      </c>
      <c r="B8" s="57" t="s">
        <v>2636</v>
      </c>
      <c r="C8" s="61"/>
      <c r="D8" s="61"/>
      <c r="E8" s="58">
        <f>SUM(C8:D8)</f>
        <v>0</v>
      </c>
    </row>
    <row customHeight="1" ht="17.25">
      <c r="A9" s="57">
        <v>1030112</v>
      </c>
      <c r="B9" s="57" t="s">
        <v>2710</v>
      </c>
      <c r="C9" s="61"/>
      <c r="D9" s="61"/>
      <c r="E9" s="58">
        <f>SUM(C9:D9)</f>
        <v>0</v>
      </c>
    </row>
    <row customHeight="1" ht="17.25">
      <c r="A10" s="57">
        <v>1030121</v>
      </c>
      <c r="B10" s="57" t="s">
        <v>2585</v>
      </c>
      <c r="C10" s="61"/>
      <c r="D10" s="61"/>
      <c r="E10" s="58">
        <f>SUM(C10:D10)</f>
        <v>0</v>
      </c>
    </row>
    <row customHeight="1" ht="17.25">
      <c r="A11" s="57">
        <v>1030129</v>
      </c>
      <c r="B11" s="57" t="s">
        <v>2711</v>
      </c>
      <c r="C11" s="61"/>
      <c r="D11" s="61"/>
      <c r="E11" s="58">
        <f>SUM(C11:D11)</f>
        <v>0</v>
      </c>
    </row>
    <row customHeight="1" ht="17.25">
      <c r="A12" s="57">
        <v>1030146</v>
      </c>
      <c r="B12" s="57" t="s">
        <v>2712</v>
      </c>
      <c r="C12" s="61">
        <v>180</v>
      </c>
      <c r="D12" s="61"/>
      <c r="E12" s="58">
        <f>SUM(C12:D12)</f>
        <v>180</v>
      </c>
    </row>
    <row customHeight="1" ht="17.25">
      <c r="A13" s="57">
        <v>1030147</v>
      </c>
      <c r="B13" s="57" t="s">
        <v>2713</v>
      </c>
      <c r="C13" s="61">
        <v>320</v>
      </c>
      <c r="D13" s="61"/>
      <c r="E13" s="58">
        <f>SUM(C13:D13)</f>
        <v>320</v>
      </c>
    </row>
    <row customHeight="1" ht="17.25">
      <c r="A14" s="57">
        <v>1030148</v>
      </c>
      <c r="B14" s="57" t="s">
        <v>2714</v>
      </c>
      <c r="C14" s="61">
        <v>22000</v>
      </c>
      <c r="D14" s="61"/>
      <c r="E14" s="58">
        <f>SUM(C14:D14)</f>
        <v>22000</v>
      </c>
    </row>
    <row customHeight="1" ht="17.25">
      <c r="A15" s="57">
        <v>1030149</v>
      </c>
      <c r="B15" s="57" t="s">
        <v>2618</v>
      </c>
      <c r="C15" s="61"/>
      <c r="D15" s="61"/>
      <c r="E15" s="58">
        <f>SUM(C15:D15)</f>
        <v>0</v>
      </c>
    </row>
    <row customHeight="1" ht="17.25">
      <c r="A16" s="57">
        <v>1030150</v>
      </c>
      <c r="B16" s="57" t="s">
        <v>2715</v>
      </c>
      <c r="C16" s="61"/>
      <c r="D16" s="61"/>
      <c r="E16" s="58">
        <f>SUM(C16:D16)</f>
        <v>0</v>
      </c>
    </row>
    <row customHeight="1" ht="17.25">
      <c r="A17" s="57">
        <v>1030152</v>
      </c>
      <c r="B17" s="57" t="s">
        <v>2612</v>
      </c>
      <c r="C17" s="61"/>
      <c r="D17" s="61"/>
      <c r="E17" s="58">
        <f>SUM(C17:D17)</f>
        <v>0</v>
      </c>
    </row>
    <row customHeight="1" ht="17.25">
      <c r="A18" s="57">
        <v>1030153</v>
      </c>
      <c r="B18" s="57" t="s">
        <v>2642</v>
      </c>
      <c r="C18" s="61"/>
      <c r="D18" s="61"/>
      <c r="E18" s="58">
        <f>SUM(C18:D18)</f>
        <v>0</v>
      </c>
    </row>
    <row customHeight="1" ht="17.25">
      <c r="A19" s="57">
        <v>1030154</v>
      </c>
      <c r="B19" s="57" t="s">
        <v>2645</v>
      </c>
      <c r="C19" s="61"/>
      <c r="D19" s="61"/>
      <c r="E19" s="58">
        <f>SUM(C19:D19)</f>
        <v>0</v>
      </c>
    </row>
    <row customHeight="1" ht="17.25">
      <c r="A20" s="57">
        <v>1030155</v>
      </c>
      <c r="B20" s="57" t="s">
        <v>2654</v>
      </c>
      <c r="C20" s="61"/>
      <c r="D20" s="61"/>
      <c r="E20" s="58">
        <f>SUM(C20:D20)</f>
        <v>0</v>
      </c>
    </row>
    <row customHeight="1" ht="17.25">
      <c r="A21" s="57">
        <v>1030156</v>
      </c>
      <c r="B21" s="57" t="s">
        <v>2716</v>
      </c>
      <c r="C21" s="61">
        <v>1200</v>
      </c>
      <c r="D21" s="61"/>
      <c r="E21" s="58">
        <f>SUM(C21:D21)</f>
        <v>1200</v>
      </c>
    </row>
    <row customHeight="1" ht="17.25">
      <c r="A22" s="57">
        <v>1030157</v>
      </c>
      <c r="B22" s="57" t="s">
        <v>2717</v>
      </c>
      <c r="C22" s="61"/>
      <c r="D22" s="61"/>
      <c r="E22" s="58">
        <f>SUM(C22:D22)</f>
        <v>0</v>
      </c>
    </row>
    <row customHeight="1" ht="17.25">
      <c r="A23" s="57">
        <v>1030158</v>
      </c>
      <c r="B23" s="57" t="s">
        <v>2718</v>
      </c>
      <c r="C23" s="61"/>
      <c r="D23" s="61"/>
      <c r="E23" s="58">
        <f>SUM(C23:D23)</f>
        <v>0</v>
      </c>
    </row>
    <row customHeight="1" ht="17.25">
      <c r="A24" s="57">
        <v>1030159</v>
      </c>
      <c r="B24" s="57" t="s">
        <v>2719</v>
      </c>
      <c r="C24" s="61"/>
      <c r="D24" s="61"/>
      <c r="E24" s="58">
        <f>SUM(C24:D24)</f>
        <v>0</v>
      </c>
    </row>
    <row customHeight="1" ht="17.25">
      <c r="A25" s="57">
        <v>1030166</v>
      </c>
      <c r="B25" s="57" t="s">
        <v>2579</v>
      </c>
      <c r="C25" s="61"/>
      <c r="D25" s="61"/>
      <c r="E25" s="58">
        <f>SUM(C25:D25)</f>
        <v>0</v>
      </c>
    </row>
    <row customHeight="1" ht="17.25">
      <c r="A26" s="57">
        <v>1030168</v>
      </c>
      <c r="B26" s="57" t="s">
        <v>2588</v>
      </c>
      <c r="C26" s="61"/>
      <c r="D26" s="61"/>
      <c r="E26" s="58">
        <f>SUM(C26:D26)</f>
        <v>0</v>
      </c>
    </row>
    <row customHeight="1" ht="17.25">
      <c r="A27" s="57">
        <v>1030171</v>
      </c>
      <c r="B27" s="57" t="s">
        <v>2633</v>
      </c>
      <c r="C27" s="61"/>
      <c r="D27" s="61"/>
      <c r="E27" s="58">
        <f>SUM(C27:D27)</f>
        <v>0</v>
      </c>
    </row>
    <row customHeight="1" ht="17.25">
      <c r="A28" s="57">
        <v>1030175</v>
      </c>
      <c r="B28" s="57" t="s">
        <v>2591</v>
      </c>
      <c r="C28" s="61"/>
      <c r="D28" s="61"/>
      <c r="E28" s="58">
        <f>SUM(C28:D28)</f>
        <v>0</v>
      </c>
    </row>
    <row customHeight="1" ht="17.25">
      <c r="A29" s="57">
        <v>1030178</v>
      </c>
      <c r="B29" s="57" t="s">
        <v>2720</v>
      </c>
      <c r="C29" s="61">
        <v>220</v>
      </c>
      <c r="D29" s="61"/>
      <c r="E29" s="58">
        <f>SUM(C29:D29)</f>
        <v>220</v>
      </c>
    </row>
    <row customHeight="1" ht="17.25">
      <c r="A30" s="118">
        <v>1030180</v>
      </c>
      <c r="B30" s="118" t="s">
        <v>2651</v>
      </c>
      <c r="C30" s="61"/>
      <c r="D30" s="61"/>
      <c r="E30" s="58">
        <f>SUM(C30:D30)</f>
        <v>0</v>
      </c>
    </row>
    <row customHeight="1" ht="15.75">
      <c r="A31" s="118">
        <v>1030181</v>
      </c>
      <c r="B31" s="122" t="s">
        <v>2721</v>
      </c>
      <c r="C31" s="61"/>
      <c r="D31" s="61"/>
      <c r="E31" s="58">
        <f>SUM(C31:D31)</f>
        <v>0</v>
      </c>
    </row>
    <row customHeight="1" ht="15.75">
      <c r="A32" s="118">
        <v>1030182</v>
      </c>
      <c r="B32" s="122" t="s">
        <v>2648</v>
      </c>
      <c r="C32" s="61"/>
      <c r="D32" s="61"/>
      <c r="E32" s="58">
        <f>SUM(C32:D32)</f>
        <v>0</v>
      </c>
    </row>
    <row customHeight="1" ht="15.75">
      <c r="A33" s="118">
        <v>1030183</v>
      </c>
      <c r="B33" s="122" t="s">
        <v>2722</v>
      </c>
      <c r="C33" s="61"/>
      <c r="D33" s="61"/>
      <c r="E33" s="58">
        <f>SUM(C33:D33)</f>
        <v>0</v>
      </c>
    </row>
    <row customHeight="1" ht="17.25">
      <c r="A34" s="118">
        <v>1030199</v>
      </c>
      <c r="B34" s="118" t="s">
        <v>2723</v>
      </c>
      <c r="C34" s="61"/>
      <c r="D34" s="61"/>
      <c r="E34" s="58">
        <f>SUM(C34:D34)</f>
        <v>0</v>
      </c>
    </row>
    <row customHeight="1" ht="17.25">
      <c r="A35" s="57">
        <v>1031003</v>
      </c>
      <c r="B35" s="57" t="s">
        <v>2724</v>
      </c>
      <c r="C35" s="61"/>
      <c r="D35" s="61"/>
      <c r="E35" s="58">
        <f>SUM(C35:D35)</f>
        <v>0</v>
      </c>
    </row>
    <row customHeight="1" ht="17.25">
      <c r="A36" s="57">
        <v>1031005</v>
      </c>
      <c r="B36" s="57" t="s">
        <v>2725</v>
      </c>
      <c r="C36" s="61"/>
      <c r="D36" s="61"/>
      <c r="E36" s="58">
        <f>SUM(C36:D36)</f>
        <v>0</v>
      </c>
    </row>
    <row customHeight="1" ht="17.25">
      <c r="A37" s="57">
        <v>1031006</v>
      </c>
      <c r="B37" s="57" t="s">
        <v>2726</v>
      </c>
      <c r="C37" s="61"/>
      <c r="D37" s="61"/>
      <c r="E37" s="58">
        <f>SUM(C37:D37)</f>
        <v>0</v>
      </c>
    </row>
    <row customHeight="1" ht="17.25">
      <c r="A38" s="57">
        <v>1031008</v>
      </c>
      <c r="B38" s="57" t="s">
        <v>2727</v>
      </c>
      <c r="C38" s="61"/>
      <c r="D38" s="61"/>
      <c r="E38" s="58">
        <f>SUM(C38:D38)</f>
        <v>0</v>
      </c>
    </row>
    <row customHeight="1" ht="17.25">
      <c r="A39" s="57">
        <v>1031009</v>
      </c>
      <c r="B39" s="57" t="s">
        <v>2728</v>
      </c>
      <c r="C39" s="61"/>
      <c r="D39" s="61"/>
      <c r="E39" s="58">
        <f>SUM(C39:D39)</f>
        <v>0</v>
      </c>
    </row>
    <row customHeight="1" ht="17.25">
      <c r="A40" s="57">
        <v>1031010</v>
      </c>
      <c r="B40" s="57" t="s">
        <v>2729</v>
      </c>
      <c r="C40" s="61"/>
      <c r="D40" s="61"/>
      <c r="E40" s="58">
        <f>SUM(C40:D40)</f>
        <v>0</v>
      </c>
    </row>
    <row customHeight="1" ht="17.25">
      <c r="A41" s="57">
        <v>1031011</v>
      </c>
      <c r="B41" s="57" t="s">
        <v>2730</v>
      </c>
      <c r="C41" s="61"/>
      <c r="D41" s="61"/>
      <c r="E41" s="58">
        <f>SUM(C41:D41)</f>
        <v>0</v>
      </c>
    </row>
    <row customHeight="1" ht="17.25">
      <c r="A42" s="57">
        <v>1031012</v>
      </c>
      <c r="B42" s="57" t="s">
        <v>2731</v>
      </c>
      <c r="C42" s="61"/>
      <c r="D42" s="61"/>
      <c r="E42" s="58">
        <f>SUM(C42:D42)</f>
        <v>0</v>
      </c>
    </row>
    <row customHeight="1" ht="17.25">
      <c r="A43" s="57">
        <v>1031013</v>
      </c>
      <c r="B43" s="57" t="s">
        <v>2732</v>
      </c>
      <c r="C43" s="61"/>
      <c r="D43" s="61"/>
      <c r="E43" s="58">
        <f>SUM(C43:D43)</f>
        <v>0</v>
      </c>
    </row>
    <row customHeight="1" ht="17.25">
      <c r="A44" s="57">
        <v>1031014</v>
      </c>
      <c r="B44" s="57" t="s">
        <v>2733</v>
      </c>
      <c r="C44" s="61"/>
      <c r="D44" s="61"/>
      <c r="E44" s="58">
        <f>SUM(C44:D44)</f>
        <v>0</v>
      </c>
    </row>
    <row customHeight="1" ht="17.25">
      <c r="A45" s="57">
        <v>1031099</v>
      </c>
      <c r="B45" s="57" t="s">
        <v>2734</v>
      </c>
      <c r="C45" s="61"/>
      <c r="D45" s="61"/>
      <c r="E45" s="58">
        <f>SUM(C45:D45)</f>
        <v>0</v>
      </c>
    </row>
  </sheetData>
  <sheetProtection autoFilter="0" sort="1" insertRows="1" insertColumns="1" deleteRows="1" deleteColumns="1"/>
  <mergeCells count="3">
    <mergeCell ref="A1:E1"/>
    <mergeCell ref="A2:E2"/>
    <mergeCell ref="A3:E3"/>
  </mergeCells>
  <dataValidations count="1">
    <dataValidation type="decimal" allowBlank="1" showInputMessage="1" showErrorMessage="1" sqref="C5:E45">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85C4F3B-856F-5F94-C1EF-424C8DBFA8F6}" mc:Ignorable="x14ac xr xr2 xr3">
  <dimension ref="A1:O82"/>
  <sheetViews>
    <sheetView defaultGridColor="0" colorId="8" topLeftCell="A1" showGridLines="0" workbookViewId="0" showZeros="0">
      <selection activeCell="A1" sqref="A1:O1"/>
    </sheetView>
  </sheetViews>
  <sheetFormatPr defaultColWidth="12.125" customHeight="1" defaultRowHeight="19.8525"/>
  <cols>
    <col min="1" max="1" style="49" width="9.125" customWidth="1"/>
    <col min="2" max="2" style="49" width="53.625" customWidth="1"/>
    <col min="3" max="4" style="49" width="14.625" customWidth="1"/>
    <col min="5" max="5" style="49" width="14.75390625" customWidth="1"/>
    <col min="6" max="15" style="49" width="14.625" customWidth="1"/>
  </cols>
  <sheetData>
    <row customHeight="1" ht="33.75">
      <c r="A1" s="71" t="str">
        <f>'##BASEINFO'!$B$2&amp;"度"&amp;'##BASEINFO'!$B$7&amp;"政府性基金预算支出预算变动情况录入表"</f>
        <v>2024年度陕州区政府性基金预算支出预算变动情况录入表</v>
      </c>
      <c r="B1" s="71"/>
      <c r="C1" s="71"/>
      <c r="D1" s="71"/>
      <c r="E1" s="71"/>
      <c r="F1" s="71"/>
      <c r="G1" s="71"/>
      <c r="H1" s="71"/>
      <c r="I1" s="71"/>
      <c r="J1" s="71"/>
      <c r="K1" s="71"/>
      <c r="L1" s="71"/>
      <c r="M1" s="71"/>
      <c r="N1" s="71"/>
      <c r="O1" s="71"/>
    </row>
    <row customHeight="1" ht="17.25">
      <c r="A2" s="72" t="s">
        <v>173</v>
      </c>
      <c r="B2" s="72"/>
      <c r="C2" s="72"/>
      <c r="D2" s="72"/>
      <c r="E2" s="72"/>
      <c r="F2" s="72"/>
      <c r="G2" s="72"/>
      <c r="H2" s="72"/>
      <c r="I2" s="72"/>
      <c r="J2" s="72"/>
      <c r="K2" s="72"/>
      <c r="L2" s="72"/>
      <c r="M2" s="72"/>
      <c r="N2" s="72"/>
      <c r="O2" s="72"/>
    </row>
    <row customHeight="1" ht="17.25">
      <c r="A3" s="72" t="str">
        <f>"单位："&amp;'##BASEINFO'!$B$19</f>
        <v>单位：万元</v>
      </c>
      <c r="B3" s="72"/>
      <c r="C3" s="72"/>
      <c r="D3" s="72"/>
      <c r="E3" s="72"/>
      <c r="F3" s="72"/>
      <c r="G3" s="72"/>
      <c r="H3" s="72"/>
      <c r="I3" s="72"/>
      <c r="J3" s="72"/>
      <c r="K3" s="72"/>
      <c r="L3" s="72"/>
      <c r="M3" s="72"/>
      <c r="N3" s="72"/>
      <c r="O3" s="72"/>
    </row>
    <row s="116" customFormat="1" customHeight="1" ht="17.25">
      <c r="A4" s="54" t="s">
        <v>187</v>
      </c>
      <c r="B4" s="54" t="s">
        <v>188</v>
      </c>
      <c r="C4" s="54" t="s">
        <v>1875</v>
      </c>
      <c r="D4" s="54" t="s">
        <v>2149</v>
      </c>
      <c r="E4" s="54"/>
      <c r="F4" s="54"/>
      <c r="G4" s="54"/>
      <c r="H4" s="54"/>
      <c r="I4" s="54"/>
      <c r="J4" s="54"/>
      <c r="K4" s="54"/>
      <c r="L4" s="54"/>
      <c r="M4" s="54"/>
      <c r="N4" s="54" t="s">
        <v>1876</v>
      </c>
      <c r="O4" s="54" t="s">
        <v>189</v>
      </c>
    </row>
    <row s="116" customFormat="1" customHeight="1" ht="19.5">
      <c r="A5" s="76"/>
      <c r="B5" s="76"/>
      <c r="C5" s="76"/>
      <c r="D5" s="76" t="s">
        <v>2152</v>
      </c>
      <c r="E5" s="76" t="s">
        <v>2736</v>
      </c>
      <c r="F5" s="76" t="s">
        <v>2737</v>
      </c>
      <c r="G5" s="76" t="s">
        <v>2173</v>
      </c>
      <c r="H5" s="76" t="s">
        <v>2072</v>
      </c>
      <c r="I5" s="76" t="s">
        <v>2085</v>
      </c>
      <c r="J5" s="76" t="s">
        <v>2176</v>
      </c>
      <c r="K5" s="76" t="s">
        <v>2177</v>
      </c>
      <c r="L5" s="76" t="s">
        <v>2178</v>
      </c>
      <c r="M5" s="76" t="s">
        <v>2154</v>
      </c>
      <c r="N5" s="76"/>
      <c r="O5" s="76"/>
    </row>
    <row customHeight="1" ht="17.25">
      <c r="A6" s="118"/>
      <c r="B6" s="82" t="s">
        <v>2290</v>
      </c>
      <c r="C6" s="58">
        <f>SUM(C7,C9,C12,C16,C18,C20,C24,C36,C46,C56,C59,C63,C65,C67,C69,C71,C78,C79,C80)</f>
        <v>193489</v>
      </c>
      <c r="D6" s="58">
        <f>SUM(E6:M6)</f>
        <v>68239</v>
      </c>
      <c r="E6" s="58">
        <f>SUM(E7,E9,E12,E16,E18,E20,E24,E36,E46,E56,E59,E63,E65,E67,E69,E71,E78,E79,E80)</f>
        <v>4748</v>
      </c>
      <c r="F6" s="58">
        <f>SUM(F7,F9,F12,F16,F18,F20,F24,F36,F46,F56,F59,F63,F65,F67,F69,F71,F78,F79,F80)</f>
        <v>0</v>
      </c>
      <c r="G6" s="58">
        <f>SUM(G7,G9,G12,G16,G18,G20,G24,G36,G46,G56,G59,G63,G65,G67,G69,G71,G78,G79)</f>
        <v>179</v>
      </c>
      <c r="H6" s="58">
        <f>SUM(H7,H9,H12,H16,H18,H20,H24,H36,H46,H56,H59,H63,H65,H67,H69,H71,H78,H79)</f>
        <v>0</v>
      </c>
      <c r="I6" s="58">
        <f>SUM(I7,I9,I12,I16,I18,I20,I24,I36,I46,I56,I59,I63,I65,I67,I69,I71,I78,I79)</f>
        <v>66900</v>
      </c>
      <c r="J6" s="58">
        <f>SUM(J7,J9,J12,J16,J18,J20,J24,J36,J46,J56,J59,J63,J65,J67,J69,J71,J78,J79)</f>
        <v>5707</v>
      </c>
      <c r="K6" s="58">
        <f>SUM(K7,K9,K12,K16,K18,K20,K24,K36,K46,K56,K59,K63,K65,K67,K69,K71,K78,K79,K80)</f>
        <v>0</v>
      </c>
      <c r="L6" s="58">
        <f>SUM(L7,L9,L12,L16,L18,L20,L24,L36,L46,L56,L59,L63,L65,L67,L69,L71,L78,L79,L80)</f>
        <v>0</v>
      </c>
      <c r="M6" s="58">
        <f>SUM(M7,M9,M12,M16,M18,M20,M24,M36,M46,M56,M59,M63,M65,M67,M69,M71,M78,M79,M80)</f>
        <v>-9295</v>
      </c>
      <c r="N6" s="58">
        <f>SUM(C6:D6)</f>
        <v>261728</v>
      </c>
      <c r="O6" s="58">
        <f>SUM(O7,O9,O12,O16,O18,O20,O24,O36,O46,O56,O59,O63,O65,O67,O69,O71,O78,O79,O80)</f>
        <v>116346</v>
      </c>
    </row>
    <row customHeight="1" ht="17.25">
      <c r="A7" s="118">
        <v>205</v>
      </c>
      <c r="B7" s="119" t="s">
        <v>1093</v>
      </c>
      <c r="C7" s="58">
        <f>C8</f>
        <v>0</v>
      </c>
      <c r="D7" s="58">
        <f>SUM(E7:M7)</f>
        <v>0</v>
      </c>
      <c r="E7" s="58">
        <f>E8</f>
        <v>0</v>
      </c>
      <c r="F7" s="58">
        <f>F8</f>
        <v>0</v>
      </c>
      <c r="G7" s="58">
        <f>G8</f>
        <v>0</v>
      </c>
      <c r="H7" s="58">
        <f>H8</f>
        <v>0</v>
      </c>
      <c r="I7" s="58">
        <f>I8</f>
        <v>0</v>
      </c>
      <c r="J7" s="58">
        <f>J8</f>
        <v>0</v>
      </c>
      <c r="K7" s="58">
        <f>K8</f>
        <v>0</v>
      </c>
      <c r="L7" s="58">
        <f>L8</f>
        <v>0</v>
      </c>
      <c r="M7" s="58">
        <f>M8</f>
        <v>0</v>
      </c>
      <c r="N7" s="58">
        <f>SUM(C7:D7)</f>
        <v>0</v>
      </c>
      <c r="O7" s="58">
        <f>O8</f>
        <v>0</v>
      </c>
    </row>
    <row customHeight="1" ht="17.25">
      <c r="A8" s="118">
        <v>20598</v>
      </c>
      <c r="B8" s="118" t="s">
        <v>2291</v>
      </c>
      <c r="C8" s="61"/>
      <c r="D8" s="58">
        <f>SUM(E8:M8)</f>
        <v>0</v>
      </c>
      <c r="E8" s="61"/>
      <c r="F8" s="59"/>
      <c r="G8" s="59"/>
      <c r="H8" s="61"/>
      <c r="I8" s="61"/>
      <c r="J8" s="61"/>
      <c r="K8" s="61"/>
      <c r="L8" s="61"/>
      <c r="M8" s="61"/>
      <c r="N8" s="58">
        <f>SUM(C8:D8)</f>
        <v>0</v>
      </c>
      <c r="O8" s="58">
        <f>'L09'!C7</f>
        <v>0</v>
      </c>
    </row>
    <row customHeight="1" ht="17.25">
      <c r="A9" s="118">
        <v>206</v>
      </c>
      <c r="B9" s="84" t="s">
        <v>1142</v>
      </c>
      <c r="C9" s="58">
        <f>SUM(C10:C11)</f>
        <v>0</v>
      </c>
      <c r="D9" s="58">
        <f>SUM(E9:M9)</f>
        <v>0</v>
      </c>
      <c r="E9" s="58">
        <f>SUM(E10:E11)</f>
        <v>0</v>
      </c>
      <c r="F9" s="58">
        <f>SUM(F10:F11)</f>
        <v>0</v>
      </c>
      <c r="G9" s="58">
        <f>SUM(G10:G11)</f>
        <v>0</v>
      </c>
      <c r="H9" s="58">
        <f>SUM(H10:H11)</f>
        <v>0</v>
      </c>
      <c r="I9" s="58">
        <f>SUM(I10:I11)</f>
        <v>0</v>
      </c>
      <c r="J9" s="58">
        <f>SUM(J10:J11)</f>
        <v>0</v>
      </c>
      <c r="K9" s="58">
        <f>SUM(K10:K11)</f>
        <v>0</v>
      </c>
      <c r="L9" s="58">
        <f>SUM(L10:L11)</f>
        <v>0</v>
      </c>
      <c r="M9" s="58">
        <f>SUM(M10:M11)</f>
        <v>0</v>
      </c>
      <c r="N9" s="58">
        <f>SUM(C9:D9)</f>
        <v>0</v>
      </c>
      <c r="O9" s="58">
        <f>O10+O11</f>
        <v>0</v>
      </c>
    </row>
    <row customHeight="1" ht="17.25">
      <c r="A10" s="118">
        <v>20610</v>
      </c>
      <c r="B10" s="85" t="s">
        <v>2296</v>
      </c>
      <c r="C10" s="61"/>
      <c r="D10" s="58">
        <f>SUM(E10:M10)</f>
        <v>0</v>
      </c>
      <c r="E10" s="61"/>
      <c r="F10" s="59"/>
      <c r="G10" s="59"/>
      <c r="H10" s="61"/>
      <c r="I10" s="61"/>
      <c r="J10" s="61"/>
      <c r="K10" s="61"/>
      <c r="L10" s="61"/>
      <c r="M10" s="61"/>
      <c r="N10" s="58">
        <f>SUM(C10:D10)</f>
        <v>0</v>
      </c>
      <c r="O10" s="58">
        <f>'L09'!C14</f>
        <v>0</v>
      </c>
    </row>
    <row customHeight="1" ht="17.25">
      <c r="A11" s="118">
        <v>20698</v>
      </c>
      <c r="B11" s="85" t="s">
        <v>2291</v>
      </c>
      <c r="C11" s="61"/>
      <c r="D11" s="58">
        <f>SUM(E11:M11)</f>
        <v>0</v>
      </c>
      <c r="E11" s="61"/>
      <c r="F11" s="59"/>
      <c r="G11" s="59"/>
      <c r="H11" s="61"/>
      <c r="I11" s="61"/>
      <c r="J11" s="61"/>
      <c r="K11" s="61"/>
      <c r="L11" s="61"/>
      <c r="M11" s="61"/>
      <c r="N11" s="58">
        <f>SUM(C11:D11)</f>
        <v>0</v>
      </c>
      <c r="O11" s="58">
        <f>'L09'!C21</f>
        <v>0</v>
      </c>
    </row>
    <row customHeight="1" ht="17.25">
      <c r="A12" s="118">
        <v>207</v>
      </c>
      <c r="B12" s="84" t="s">
        <v>1191</v>
      </c>
      <c r="C12" s="58">
        <f>SUM(C13:C15)</f>
        <v>30</v>
      </c>
      <c r="D12" s="58">
        <f>SUM(E12:M12)</f>
        <v>0</v>
      </c>
      <c r="E12" s="58">
        <f>SUM(E13:E14)</f>
        <v>0</v>
      </c>
      <c r="F12" s="58">
        <f>SUM(F13:F15)</f>
        <v>0</v>
      </c>
      <c r="G12" s="58">
        <f>SUM(G13:G14)</f>
        <v>0</v>
      </c>
      <c r="H12" s="58">
        <f>SUM(H13:H15)</f>
        <v>0</v>
      </c>
      <c r="I12" s="58">
        <f>SUM(I13:I15)</f>
        <v>0</v>
      </c>
      <c r="J12" s="58">
        <f>SUM(J13:J14)</f>
        <v>0</v>
      </c>
      <c r="K12" s="58">
        <f>SUM(K13:K14)</f>
        <v>0</v>
      </c>
      <c r="L12" s="58">
        <f>SUM(L13:L14)</f>
        <v>0</v>
      </c>
      <c r="M12" s="58">
        <f>SUM(M13:M15)</f>
        <v>0</v>
      </c>
      <c r="N12" s="58">
        <f>SUM(C12:D12)</f>
        <v>30</v>
      </c>
      <c r="O12" s="58">
        <f>SUM(O13:O15)</f>
        <v>30</v>
      </c>
    </row>
    <row customHeight="1" ht="17.25">
      <c r="A13" s="118">
        <v>20707</v>
      </c>
      <c r="B13" s="85" t="s">
        <v>2309</v>
      </c>
      <c r="C13" s="61">
        <v>30</v>
      </c>
      <c r="D13" s="58">
        <f>SUM(E13:M13)</f>
        <v>0</v>
      </c>
      <c r="E13" s="61"/>
      <c r="F13" s="59"/>
      <c r="G13" s="59"/>
      <c r="H13" s="61"/>
      <c r="I13" s="61"/>
      <c r="J13" s="61"/>
      <c r="K13" s="61"/>
      <c r="L13" s="61"/>
      <c r="M13" s="61"/>
      <c r="N13" s="58">
        <f>SUM(C13:D13)</f>
        <v>30</v>
      </c>
      <c r="O13" s="58">
        <f>'L09'!C29</f>
        <v>30</v>
      </c>
    </row>
    <row customHeight="1" ht="17.25">
      <c r="A14" s="118">
        <v>20709</v>
      </c>
      <c r="B14" s="85" t="s">
        <v>2315</v>
      </c>
      <c r="C14" s="61"/>
      <c r="D14" s="58">
        <f>SUM(E14:M14)</f>
        <v>0</v>
      </c>
      <c r="E14" s="61"/>
      <c r="F14" s="59"/>
      <c r="G14" s="59"/>
      <c r="H14" s="61"/>
      <c r="I14" s="61"/>
      <c r="J14" s="61"/>
      <c r="K14" s="61"/>
      <c r="L14" s="61"/>
      <c r="M14" s="61"/>
      <c r="N14" s="58">
        <f>SUM(C14:D14)</f>
        <v>0</v>
      </c>
      <c r="O14" s="58">
        <f>'L09'!C35</f>
        <v>0</v>
      </c>
    </row>
    <row customHeight="1" ht="17.25">
      <c r="A15" s="118">
        <v>20710</v>
      </c>
      <c r="B15" s="85" t="s">
        <v>2321</v>
      </c>
      <c r="C15" s="61"/>
      <c r="D15" s="58">
        <f>SUM(F15,H15:I15,M15)</f>
        <v>0</v>
      </c>
      <c r="E15" s="120"/>
      <c r="F15" s="59"/>
      <c r="G15" s="121"/>
      <c r="H15" s="61"/>
      <c r="I15" s="61"/>
      <c r="J15" s="121"/>
      <c r="K15" s="121"/>
      <c r="L15" s="121"/>
      <c r="M15" s="61"/>
      <c r="N15" s="58">
        <f>SUM(C15:D15)</f>
        <v>0</v>
      </c>
      <c r="O15" s="58">
        <f>'L09'!C41</f>
        <v>0</v>
      </c>
    </row>
    <row customHeight="1" ht="17.25">
      <c r="A16" s="118">
        <v>208</v>
      </c>
      <c r="B16" s="84" t="s">
        <v>1233</v>
      </c>
      <c r="C16" s="58">
        <f>C17</f>
        <v>0</v>
      </c>
      <c r="D16" s="58">
        <f>SUM(E16:M16)</f>
        <v>0</v>
      </c>
      <c r="E16" s="58">
        <f>E17</f>
        <v>0</v>
      </c>
      <c r="F16" s="58">
        <f>F17</f>
        <v>0</v>
      </c>
      <c r="G16" s="58">
        <f>G17</f>
        <v>0</v>
      </c>
      <c r="H16" s="58">
        <f>H17</f>
        <v>0</v>
      </c>
      <c r="I16" s="58">
        <f>I17</f>
        <v>0</v>
      </c>
      <c r="J16" s="58">
        <f>J17</f>
        <v>0</v>
      </c>
      <c r="K16" s="58">
        <f>K17</f>
        <v>0</v>
      </c>
      <c r="L16" s="58">
        <f>L17</f>
        <v>0</v>
      </c>
      <c r="M16" s="58">
        <f>M17</f>
        <v>0</v>
      </c>
      <c r="N16" s="58">
        <f>SUM(C16:D16)</f>
        <v>0</v>
      </c>
      <c r="O16" s="58">
        <f>O17</f>
        <v>0</v>
      </c>
    </row>
    <row customHeight="1" ht="17.25">
      <c r="A17" s="118">
        <v>20898</v>
      </c>
      <c r="B17" s="85" t="s">
        <v>2291</v>
      </c>
      <c r="C17" s="61"/>
      <c r="D17" s="58">
        <f>SUM(E17:M17)</f>
        <v>0</v>
      </c>
      <c r="E17" s="61"/>
      <c r="F17" s="89"/>
      <c r="G17" s="59"/>
      <c r="H17" s="61"/>
      <c r="I17" s="61"/>
      <c r="J17" s="61"/>
      <c r="K17" s="61"/>
      <c r="L17" s="61"/>
      <c r="M17" s="61"/>
      <c r="N17" s="58">
        <f>SUM(C17:D17)</f>
        <v>0</v>
      </c>
      <c r="O17" s="58">
        <f>'L09'!C45</f>
        <v>0</v>
      </c>
    </row>
    <row customHeight="1" ht="17.25">
      <c r="A18" s="118">
        <v>210</v>
      </c>
      <c r="B18" s="84" t="s">
        <v>1342</v>
      </c>
      <c r="C18" s="58">
        <f>C19</f>
        <v>0</v>
      </c>
      <c r="D18" s="58">
        <f>SUM(E18:M18)</f>
        <v>0</v>
      </c>
      <c r="E18" s="58">
        <f>E19</f>
        <v>0</v>
      </c>
      <c r="F18" s="58">
        <f>F19</f>
        <v>0</v>
      </c>
      <c r="G18" s="58">
        <f>G19</f>
        <v>0</v>
      </c>
      <c r="H18" s="58">
        <f>H19</f>
        <v>0</v>
      </c>
      <c r="I18" s="58">
        <f>I19</f>
        <v>0</v>
      </c>
      <c r="J18" s="58">
        <f>J19</f>
        <v>0</v>
      </c>
      <c r="K18" s="58">
        <f>K19</f>
        <v>0</v>
      </c>
      <c r="L18" s="58">
        <f>L19</f>
        <v>0</v>
      </c>
      <c r="M18" s="58">
        <f>M19</f>
        <v>0</v>
      </c>
      <c r="N18" s="58">
        <f>SUM(C18:D18)</f>
        <v>0</v>
      </c>
      <c r="O18" s="58">
        <f>O19</f>
        <v>0</v>
      </c>
    </row>
    <row customHeight="1" ht="17.25">
      <c r="A19" s="118">
        <v>21098</v>
      </c>
      <c r="B19" s="85" t="s">
        <v>2291</v>
      </c>
      <c r="C19" s="61"/>
      <c r="D19" s="58">
        <f>SUM(E19:M19)</f>
        <v>0</v>
      </c>
      <c r="E19" s="61"/>
      <c r="F19" s="59"/>
      <c r="G19" s="59"/>
      <c r="H19" s="61"/>
      <c r="I19" s="61"/>
      <c r="J19" s="61"/>
      <c r="K19" s="61"/>
      <c r="L19" s="61"/>
      <c r="M19" s="61"/>
      <c r="N19" s="58">
        <f>SUM(C19:D19)</f>
        <v>0</v>
      </c>
      <c r="O19" s="58">
        <f>'L09'!C50</f>
        <v>0</v>
      </c>
    </row>
    <row customHeight="1" ht="17.25">
      <c r="A20" s="118">
        <v>211</v>
      </c>
      <c r="B20" s="84" t="s">
        <v>1409</v>
      </c>
      <c r="C20" s="58">
        <f>SUM(C21:C23)</f>
        <v>0</v>
      </c>
      <c r="D20" s="58">
        <f>SUM(E20:M20)</f>
        <v>0</v>
      </c>
      <c r="E20" s="58">
        <f>SUM(E21:E23)</f>
        <v>0</v>
      </c>
      <c r="F20" s="58">
        <f>SUM(F21:F23)</f>
        <v>0</v>
      </c>
      <c r="G20" s="58">
        <f>SUM(G21:G23)</f>
        <v>0</v>
      </c>
      <c r="H20" s="58">
        <f>SUM(H21:H23)</f>
        <v>0</v>
      </c>
      <c r="I20" s="58">
        <f>SUM(I21:I23)</f>
        <v>0</v>
      </c>
      <c r="J20" s="58">
        <f>SUM(J21:J23)</f>
        <v>0</v>
      </c>
      <c r="K20" s="58">
        <f>SUM(K21:K23)</f>
        <v>0</v>
      </c>
      <c r="L20" s="58">
        <f>SUM(L21:L23)</f>
        <v>0</v>
      </c>
      <c r="M20" s="58">
        <f>SUM(M21:M23)</f>
        <v>0</v>
      </c>
      <c r="N20" s="58">
        <f>SUM(C20:D20)</f>
        <v>0</v>
      </c>
      <c r="O20" s="58">
        <f>SUM(O21:O23)</f>
        <v>0</v>
      </c>
    </row>
    <row customHeight="1" ht="17.25">
      <c r="A21" s="118">
        <v>21160</v>
      </c>
      <c r="B21" s="85" t="s">
        <v>2332</v>
      </c>
      <c r="C21" s="61"/>
      <c r="D21" s="58">
        <f>SUM(E21:M21)</f>
        <v>0</v>
      </c>
      <c r="E21" s="61"/>
      <c r="F21" s="59"/>
      <c r="G21" s="59"/>
      <c r="H21" s="61"/>
      <c r="I21" s="61"/>
      <c r="J21" s="61"/>
      <c r="K21" s="61"/>
      <c r="L21" s="61"/>
      <c r="M21" s="61"/>
      <c r="N21" s="58">
        <f>SUM(C21:D21)</f>
        <v>0</v>
      </c>
      <c r="O21" s="58">
        <f>'L09'!C57</f>
        <v>0</v>
      </c>
    </row>
    <row customHeight="1" ht="17.25">
      <c r="A22" s="118">
        <v>21161</v>
      </c>
      <c r="B22" s="85" t="s">
        <v>2337</v>
      </c>
      <c r="C22" s="61"/>
      <c r="D22" s="58">
        <f>SUM(E22:M22)</f>
        <v>0</v>
      </c>
      <c r="E22" s="61"/>
      <c r="F22" s="59"/>
      <c r="G22" s="59"/>
      <c r="H22" s="61"/>
      <c r="I22" s="61"/>
      <c r="J22" s="61"/>
      <c r="K22" s="61"/>
      <c r="L22" s="61"/>
      <c r="M22" s="61"/>
      <c r="N22" s="58">
        <f>SUM(C22:D22)</f>
        <v>0</v>
      </c>
      <c r="O22" s="58">
        <f>'L09'!C62</f>
        <v>0</v>
      </c>
    </row>
    <row customHeight="1" ht="17.25">
      <c r="A23" s="118">
        <v>21198</v>
      </c>
      <c r="B23" s="85" t="s">
        <v>2291</v>
      </c>
      <c r="C23" s="61"/>
      <c r="D23" s="58">
        <f>SUM(E23:M23)</f>
        <v>0</v>
      </c>
      <c r="E23" s="61"/>
      <c r="F23" s="59"/>
      <c r="G23" s="59"/>
      <c r="H23" s="61"/>
      <c r="I23" s="61"/>
      <c r="J23" s="61"/>
      <c r="K23" s="61"/>
      <c r="L23" s="61"/>
      <c r="M23" s="61"/>
      <c r="N23" s="58">
        <f>SUM(C23:D23)</f>
        <v>0</v>
      </c>
      <c r="O23" s="58">
        <f>'L09'!C67</f>
        <v>0</v>
      </c>
    </row>
    <row customHeight="1" ht="17.25">
      <c r="A24" s="118">
        <v>212</v>
      </c>
      <c r="B24" s="84" t="s">
        <v>1472</v>
      </c>
      <c r="C24" s="58">
        <f>SUM(C25:C35)</f>
        <v>135405</v>
      </c>
      <c r="D24" s="58">
        <f>SUM(E24:M24)</f>
        <v>46368</v>
      </c>
      <c r="E24" s="58">
        <f>SUM(E25:E29,E35)</f>
        <v>1178</v>
      </c>
      <c r="F24" s="58">
        <f>SUM(F25:F35)</f>
        <v>0</v>
      </c>
      <c r="G24" s="58">
        <f>SUM(G25:G29,G35)</f>
        <v>0</v>
      </c>
      <c r="H24" s="58">
        <f>SUM(H25:H35)</f>
        <v>0</v>
      </c>
      <c r="I24" s="58">
        <f>SUM(I25:I35)</f>
        <v>36500</v>
      </c>
      <c r="J24" s="58">
        <f>SUM(J25:J29,J35)</f>
        <v>4931</v>
      </c>
      <c r="K24" s="58">
        <f>SUM(K25:K29,K35)</f>
        <v>0</v>
      </c>
      <c r="L24" s="58">
        <f>SUM(L25:L29,L35)</f>
        <v>0</v>
      </c>
      <c r="M24" s="58">
        <f>SUM(M25:M35)</f>
        <v>3759</v>
      </c>
      <c r="N24" s="58">
        <f>SUM(C24:D24)</f>
        <v>181773</v>
      </c>
      <c r="O24" s="58">
        <f>SUM(O25:O35)</f>
        <v>66667</v>
      </c>
    </row>
    <row customHeight="1" ht="17.25">
      <c r="A25" s="118">
        <v>21208</v>
      </c>
      <c r="B25" s="85" t="s">
        <v>2346</v>
      </c>
      <c r="C25" s="61">
        <v>24316</v>
      </c>
      <c r="D25" s="58">
        <f>SUM(E25:M25)</f>
        <v>6808</v>
      </c>
      <c r="E25" s="61">
        <v>1178</v>
      </c>
      <c r="F25" s="59"/>
      <c r="G25" s="59"/>
      <c r="H25" s="61"/>
      <c r="I25" s="61"/>
      <c r="J25" s="61">
        <v>6350</v>
      </c>
      <c r="K25" s="61"/>
      <c r="L25" s="61"/>
      <c r="M25" s="61">
        <v>-720</v>
      </c>
      <c r="N25" s="58">
        <f>SUM(C25:D25)</f>
        <v>31124</v>
      </c>
      <c r="O25" s="58">
        <f>'L09'!C73</f>
        <v>5130</v>
      </c>
    </row>
    <row customHeight="1" ht="17.25">
      <c r="A26" s="118">
        <v>21210</v>
      </c>
      <c r="B26" s="85" t="s">
        <v>2361</v>
      </c>
      <c r="C26" s="61">
        <v>180</v>
      </c>
      <c r="D26" s="58">
        <f>SUM(E26:M26)</f>
        <v>-180</v>
      </c>
      <c r="E26" s="61"/>
      <c r="F26" s="59"/>
      <c r="G26" s="59"/>
      <c r="H26" s="61"/>
      <c r="I26" s="61"/>
      <c r="J26" s="61">
        <v>-178</v>
      </c>
      <c r="K26" s="61"/>
      <c r="L26" s="61"/>
      <c r="M26" s="61">
        <v>-2</v>
      </c>
      <c r="N26" s="58">
        <f>SUM(C26:D26)</f>
        <v>0</v>
      </c>
      <c r="O26" s="58">
        <f>'L09'!C89</f>
        <v>0</v>
      </c>
    </row>
    <row customHeight="1" ht="17.25">
      <c r="A27" s="118">
        <v>21211</v>
      </c>
      <c r="B27" s="85" t="s">
        <v>2363</v>
      </c>
      <c r="C27" s="61">
        <v>320</v>
      </c>
      <c r="D27" s="58">
        <f>SUM(E27:M27)</f>
        <v>-320</v>
      </c>
      <c r="E27" s="61"/>
      <c r="F27" s="59"/>
      <c r="G27" s="59"/>
      <c r="H27" s="61"/>
      <c r="I27" s="61"/>
      <c r="J27" s="61">
        <v>-318</v>
      </c>
      <c r="K27" s="61"/>
      <c r="L27" s="61"/>
      <c r="M27" s="61">
        <v>-2</v>
      </c>
      <c r="N27" s="58">
        <f>SUM(C27:D27)</f>
        <v>0</v>
      </c>
      <c r="O27" s="58">
        <f>'L09'!C93</f>
        <v>0</v>
      </c>
    </row>
    <row customHeight="1" ht="17.25">
      <c r="A28" s="118">
        <v>21213</v>
      </c>
      <c r="B28" s="85" t="s">
        <v>2364</v>
      </c>
      <c r="C28" s="61">
        <v>1200</v>
      </c>
      <c r="D28" s="58">
        <f>SUM(E28:M28)</f>
        <v>-1200</v>
      </c>
      <c r="E28" s="61"/>
      <c r="F28" s="59"/>
      <c r="G28" s="59"/>
      <c r="H28" s="61"/>
      <c r="I28" s="61"/>
      <c r="J28" s="61">
        <v>-1076</v>
      </c>
      <c r="K28" s="61"/>
      <c r="L28" s="61"/>
      <c r="M28" s="61">
        <v>-124</v>
      </c>
      <c r="N28" s="58">
        <f>SUM(C28:D28)</f>
        <v>0</v>
      </c>
      <c r="O28" s="58">
        <f>'L09'!C94</f>
        <v>0</v>
      </c>
    </row>
    <row customHeight="1" ht="17.25">
      <c r="A29" s="118">
        <v>21214</v>
      </c>
      <c r="B29" s="85" t="s">
        <v>2370</v>
      </c>
      <c r="C29" s="61">
        <v>220</v>
      </c>
      <c r="D29" s="58">
        <f>SUM(E29:M29)</f>
        <v>-220</v>
      </c>
      <c r="E29" s="61"/>
      <c r="F29" s="59"/>
      <c r="G29" s="59"/>
      <c r="H29" s="61"/>
      <c r="I29" s="61"/>
      <c r="J29" s="61">
        <v>153</v>
      </c>
      <c r="K29" s="61"/>
      <c r="L29" s="61"/>
      <c r="M29" s="61">
        <v>-373</v>
      </c>
      <c r="N29" s="58">
        <f>SUM(C29:D29)</f>
        <v>0</v>
      </c>
      <c r="O29" s="58">
        <f>'L09'!C100</f>
        <v>0</v>
      </c>
    </row>
    <row customHeight="1" ht="17.25">
      <c r="A30" s="118">
        <v>21215</v>
      </c>
      <c r="B30" s="118" t="s">
        <v>2374</v>
      </c>
      <c r="C30" s="61"/>
      <c r="D30" s="58">
        <f>SUM(F30,H30:I30,M30)</f>
        <v>0</v>
      </c>
      <c r="E30" s="74"/>
      <c r="F30" s="59"/>
      <c r="G30" s="74"/>
      <c r="H30" s="61"/>
      <c r="I30" s="61"/>
      <c r="J30" s="74"/>
      <c r="K30" s="74"/>
      <c r="L30" s="74"/>
      <c r="M30" s="61"/>
      <c r="N30" s="58">
        <f>SUM(C30:D30)</f>
        <v>0</v>
      </c>
      <c r="O30" s="58">
        <f>'L09'!C104</f>
        <v>0</v>
      </c>
    </row>
    <row customHeight="1" ht="17.25">
      <c r="A31" s="118">
        <v>21216</v>
      </c>
      <c r="B31" s="118" t="s">
        <v>2378</v>
      </c>
      <c r="C31" s="61">
        <v>109169</v>
      </c>
      <c r="D31" s="58">
        <f>SUM(F31,H31:I31,M31)</f>
        <v>-60932</v>
      </c>
      <c r="E31" s="74"/>
      <c r="F31" s="59"/>
      <c r="G31" s="74"/>
      <c r="H31" s="61"/>
      <c r="I31" s="61"/>
      <c r="J31" s="74"/>
      <c r="K31" s="74"/>
      <c r="L31" s="74"/>
      <c r="M31" s="61">
        <v>-60932</v>
      </c>
      <c r="N31" s="58">
        <f>SUM(C31:D31)</f>
        <v>48237</v>
      </c>
      <c r="O31" s="58">
        <f>'L09'!C108</f>
        <v>48237</v>
      </c>
    </row>
    <row customHeight="1" ht="17.25">
      <c r="A32" s="118">
        <v>21217</v>
      </c>
      <c r="B32" s="118" t="s">
        <v>2380</v>
      </c>
      <c r="C32" s="61"/>
      <c r="D32" s="58">
        <f>SUM(F32,H32:I32,M32)</f>
        <v>0</v>
      </c>
      <c r="E32" s="74"/>
      <c r="F32" s="59"/>
      <c r="G32" s="74"/>
      <c r="H32" s="61"/>
      <c r="I32" s="61"/>
      <c r="J32" s="74"/>
      <c r="K32" s="74"/>
      <c r="L32" s="74"/>
      <c r="M32" s="61"/>
      <c r="N32" s="58">
        <f>SUM(C32:D32)</f>
        <v>0</v>
      </c>
      <c r="O32" s="58">
        <f>'L09'!C112</f>
        <v>0</v>
      </c>
    </row>
    <row customHeight="1" ht="17.25">
      <c r="A33" s="118">
        <v>21218</v>
      </c>
      <c r="B33" s="118" t="s">
        <v>2386</v>
      </c>
      <c r="C33" s="61"/>
      <c r="D33" s="58">
        <f>SUM(F33,H33:I33,M33)</f>
        <v>0</v>
      </c>
      <c r="E33" s="74"/>
      <c r="F33" s="59"/>
      <c r="G33" s="74"/>
      <c r="H33" s="61"/>
      <c r="I33" s="61"/>
      <c r="J33" s="74"/>
      <c r="K33" s="74"/>
      <c r="L33" s="74"/>
      <c r="M33" s="61"/>
      <c r="N33" s="58">
        <f>SUM(C33:D33)</f>
        <v>0</v>
      </c>
      <c r="O33" s="58">
        <f>'L09'!C118</f>
        <v>0</v>
      </c>
    </row>
    <row customHeight="1" ht="17.25">
      <c r="A34" s="118">
        <v>21219</v>
      </c>
      <c r="B34" s="118" t="s">
        <v>2389</v>
      </c>
      <c r="C34" s="61"/>
      <c r="D34" s="58">
        <f>SUM(F34,H34:I34,M34)</f>
        <v>102412</v>
      </c>
      <c r="E34" s="121"/>
      <c r="F34" s="59"/>
      <c r="G34" s="121"/>
      <c r="H34" s="61"/>
      <c r="I34" s="61">
        <v>36500</v>
      </c>
      <c r="J34" s="121"/>
      <c r="K34" s="121"/>
      <c r="L34" s="121"/>
      <c r="M34" s="61">
        <v>65912</v>
      </c>
      <c r="N34" s="58">
        <f>SUM(C34:D34)</f>
        <v>102412</v>
      </c>
      <c r="O34" s="58">
        <f>'L09'!C121</f>
        <v>13300</v>
      </c>
    </row>
    <row customHeight="1" ht="17.25">
      <c r="A35" s="118">
        <v>21298</v>
      </c>
      <c r="B35" s="118" t="s">
        <v>2291</v>
      </c>
      <c r="C35" s="61"/>
      <c r="D35" s="58">
        <f>SUM(E35:M35)</f>
        <v>0</v>
      </c>
      <c r="E35" s="61"/>
      <c r="F35" s="59"/>
      <c r="G35" s="59"/>
      <c r="H35" s="61"/>
      <c r="I35" s="61"/>
      <c r="J35" s="61"/>
      <c r="K35" s="61"/>
      <c r="L35" s="61"/>
      <c r="M35" s="61"/>
      <c r="N35" s="58">
        <f>SUM(C35:D35)</f>
        <v>0</v>
      </c>
      <c r="O35" s="58">
        <f>'L09'!C130</f>
        <v>0</v>
      </c>
    </row>
    <row customHeight="1" ht="17.25">
      <c r="A36" s="118">
        <v>213</v>
      </c>
      <c r="B36" s="84" t="s">
        <v>1492</v>
      </c>
      <c r="C36" s="58">
        <f>SUM(C37:C45)</f>
        <v>2235</v>
      </c>
      <c r="D36" s="58">
        <f>SUM(E36:M36)</f>
        <v>5164</v>
      </c>
      <c r="E36" s="58">
        <f>SUM(E37:E39,E42:E43,E45)</f>
        <v>2997</v>
      </c>
      <c r="F36" s="58">
        <f>SUM(F37:F45)</f>
        <v>0</v>
      </c>
      <c r="G36" s="58">
        <f>SUM(G37:G39,G42:G43,G45)</f>
        <v>0</v>
      </c>
      <c r="H36" s="58">
        <f>SUM(H37:H45)</f>
        <v>0</v>
      </c>
      <c r="I36" s="58">
        <f>SUM(I37:I45)</f>
        <v>0</v>
      </c>
      <c r="J36" s="58">
        <f>SUM(J37:J39,J42:J43,J45)</f>
        <v>0</v>
      </c>
      <c r="K36" s="58">
        <f>SUM(K37:K39,K42:K43,K45)</f>
        <v>0</v>
      </c>
      <c r="L36" s="58">
        <f>SUM(L37:L39,L42:L43,L45)</f>
        <v>0</v>
      </c>
      <c r="M36" s="58">
        <f>SUM(M37:M45)</f>
        <v>2167</v>
      </c>
      <c r="N36" s="58">
        <f>SUM(C36:D36)</f>
        <v>7399</v>
      </c>
      <c r="O36" s="58">
        <f>SUM(O37:O45)</f>
        <v>1405</v>
      </c>
    </row>
    <row customHeight="1" ht="17.25">
      <c r="A37" s="118">
        <v>21366</v>
      </c>
      <c r="B37" s="85" t="s">
        <v>2398</v>
      </c>
      <c r="C37" s="61">
        <v>94</v>
      </c>
      <c r="D37" s="58">
        <f>SUM(E37:M37)</f>
        <v>-94</v>
      </c>
      <c r="E37" s="61"/>
      <c r="F37" s="59"/>
      <c r="G37" s="59"/>
      <c r="H37" s="61"/>
      <c r="I37" s="61"/>
      <c r="J37" s="61"/>
      <c r="K37" s="61"/>
      <c r="L37" s="61"/>
      <c r="M37" s="61">
        <v>-94</v>
      </c>
      <c r="N37" s="58">
        <f>SUM(C37:D37)</f>
        <v>0</v>
      </c>
      <c r="O37" s="58">
        <f>'L09'!C134</f>
        <v>0</v>
      </c>
    </row>
    <row customHeight="1" ht="17.25">
      <c r="A38" s="118">
        <v>21367</v>
      </c>
      <c r="B38" s="85" t="s">
        <v>2403</v>
      </c>
      <c r="C38" s="61"/>
      <c r="D38" s="58">
        <f>SUM(E38:M38)</f>
        <v>0</v>
      </c>
      <c r="E38" s="61"/>
      <c r="F38" s="59"/>
      <c r="G38" s="59"/>
      <c r="H38" s="61"/>
      <c r="I38" s="61"/>
      <c r="J38" s="61"/>
      <c r="K38" s="61"/>
      <c r="L38" s="61"/>
      <c r="M38" s="61"/>
      <c r="N38" s="58">
        <f>SUM(C38:D38)</f>
        <v>0</v>
      </c>
      <c r="O38" s="58">
        <f>'L09'!C139</f>
        <v>0</v>
      </c>
    </row>
    <row customHeight="1" ht="17.25">
      <c r="A39" s="118">
        <v>21369</v>
      </c>
      <c r="B39" s="85" t="s">
        <v>2406</v>
      </c>
      <c r="C39" s="61"/>
      <c r="D39" s="58">
        <f>SUM(E39:M39)</f>
        <v>0</v>
      </c>
      <c r="E39" s="61"/>
      <c r="F39" s="59"/>
      <c r="G39" s="59"/>
      <c r="H39" s="61"/>
      <c r="I39" s="61"/>
      <c r="J39" s="61"/>
      <c r="K39" s="61"/>
      <c r="L39" s="61"/>
      <c r="M39" s="61"/>
      <c r="N39" s="58">
        <f>SUM(C39:D39)</f>
        <v>0</v>
      </c>
      <c r="O39" s="58">
        <f>'L09'!C144</f>
        <v>0</v>
      </c>
    </row>
    <row customHeight="1" ht="17.25">
      <c r="A40" s="118">
        <v>21370</v>
      </c>
      <c r="B40" s="85" t="s">
        <v>2410</v>
      </c>
      <c r="C40" s="61"/>
      <c r="D40" s="58">
        <f>SUM(F40,H40:I40,M40)</f>
        <v>0</v>
      </c>
      <c r="E40" s="74"/>
      <c r="F40" s="59"/>
      <c r="G40" s="74"/>
      <c r="H40" s="61"/>
      <c r="I40" s="61"/>
      <c r="J40" s="74"/>
      <c r="K40" s="74"/>
      <c r="L40" s="74"/>
      <c r="M40" s="61"/>
      <c r="N40" s="58">
        <f>SUM(C40:D40)</f>
        <v>0</v>
      </c>
      <c r="O40" s="58">
        <f>'L09'!C149</f>
        <v>0</v>
      </c>
    </row>
    <row customHeight="1" ht="17.25">
      <c r="A41" s="118">
        <v>21371</v>
      </c>
      <c r="B41" s="85" t="s">
        <v>2413</v>
      </c>
      <c r="C41" s="61"/>
      <c r="D41" s="58">
        <f>SUM(F41,H41:I41,M41)</f>
        <v>0</v>
      </c>
      <c r="E41" s="121"/>
      <c r="F41" s="59"/>
      <c r="G41" s="121"/>
      <c r="H41" s="61"/>
      <c r="I41" s="61"/>
      <c r="J41" s="121"/>
      <c r="K41" s="121"/>
      <c r="L41" s="121"/>
      <c r="M41" s="61"/>
      <c r="N41" s="58">
        <f>SUM(C41:D41)</f>
        <v>0</v>
      </c>
      <c r="O41" s="58">
        <f>'L09'!C152</f>
        <v>0</v>
      </c>
    </row>
    <row customHeight="1" ht="17.25">
      <c r="A42" s="118">
        <v>21372</v>
      </c>
      <c r="B42" s="85" t="s">
        <v>2418</v>
      </c>
      <c r="C42" s="61">
        <v>2036</v>
      </c>
      <c r="D42" s="58">
        <f>SUM(E42:M42)</f>
        <v>5201</v>
      </c>
      <c r="E42" s="61">
        <v>2835</v>
      </c>
      <c r="F42" s="59"/>
      <c r="G42" s="59"/>
      <c r="H42" s="61"/>
      <c r="I42" s="61"/>
      <c r="J42" s="61"/>
      <c r="K42" s="61"/>
      <c r="L42" s="61"/>
      <c r="M42" s="61">
        <v>2366</v>
      </c>
      <c r="N42" s="58">
        <f>SUM(C42:D42)</f>
        <v>7237</v>
      </c>
      <c r="O42" s="58">
        <f>'L09'!C157</f>
        <v>1405</v>
      </c>
    </row>
    <row customHeight="1" ht="17.25">
      <c r="A43" s="118">
        <v>21373</v>
      </c>
      <c r="B43" s="85" t="s">
        <v>2421</v>
      </c>
      <c r="C43" s="61">
        <v>105</v>
      </c>
      <c r="D43" s="58">
        <f>SUM(E43:M43)</f>
        <v>57</v>
      </c>
      <c r="E43" s="61">
        <v>162</v>
      </c>
      <c r="F43" s="59"/>
      <c r="G43" s="59"/>
      <c r="H43" s="61"/>
      <c r="I43" s="61"/>
      <c r="J43" s="61"/>
      <c r="K43" s="61"/>
      <c r="L43" s="61"/>
      <c r="M43" s="61">
        <v>-105</v>
      </c>
      <c r="N43" s="58">
        <f>SUM(C43:D43)</f>
        <v>162</v>
      </c>
      <c r="O43" s="58">
        <f>'L09'!C161</f>
        <v>0</v>
      </c>
    </row>
    <row customHeight="1" ht="17.25">
      <c r="A44" s="118">
        <v>21374</v>
      </c>
      <c r="B44" s="85" t="s">
        <v>2423</v>
      </c>
      <c r="C44" s="61"/>
      <c r="D44" s="58">
        <f>SUM(F44,H44:I44,M44)</f>
        <v>0</v>
      </c>
      <c r="E44" s="121"/>
      <c r="F44" s="59"/>
      <c r="G44" s="121"/>
      <c r="H44" s="61"/>
      <c r="I44" s="61"/>
      <c r="J44" s="121"/>
      <c r="K44" s="121"/>
      <c r="L44" s="121"/>
      <c r="M44" s="61"/>
      <c r="N44" s="58">
        <f>SUM(C44:D44)</f>
        <v>0</v>
      </c>
      <c r="O44" s="58">
        <f>'L09'!C165</f>
        <v>0</v>
      </c>
    </row>
    <row customHeight="1" ht="17.25">
      <c r="A45" s="118">
        <v>21398</v>
      </c>
      <c r="B45" s="85" t="s">
        <v>2291</v>
      </c>
      <c r="C45" s="61"/>
      <c r="D45" s="58">
        <f>SUM(E45:M45)</f>
        <v>0</v>
      </c>
      <c r="E45" s="61"/>
      <c r="F45" s="59"/>
      <c r="G45" s="59"/>
      <c r="H45" s="61"/>
      <c r="I45" s="61"/>
      <c r="J45" s="61"/>
      <c r="K45" s="61"/>
      <c r="L45" s="61"/>
      <c r="M45" s="61"/>
      <c r="N45" s="58">
        <f>SUM(C45:D45)</f>
        <v>0</v>
      </c>
      <c r="O45" s="58">
        <f>'L09'!C168</f>
        <v>0</v>
      </c>
    </row>
    <row customHeight="1" ht="17.25">
      <c r="A46" s="118">
        <v>214</v>
      </c>
      <c r="B46" s="84" t="s">
        <v>1584</v>
      </c>
      <c r="C46" s="58">
        <f>SUM(C47:C55)</f>
        <v>0</v>
      </c>
      <c r="D46" s="58">
        <f>SUM(E46:M46)</f>
        <v>0</v>
      </c>
      <c r="E46" s="58">
        <f>SUM(E47:E51,E55)</f>
        <v>0</v>
      </c>
      <c r="F46" s="58">
        <f>SUM(F47:F55)</f>
        <v>0</v>
      </c>
      <c r="G46" s="58">
        <f>SUM(G47:G51,G55)</f>
        <v>0</v>
      </c>
      <c r="H46" s="58">
        <f>SUM(H47:H55)</f>
        <v>0</v>
      </c>
      <c r="I46" s="58">
        <f>SUM(I47:I55)</f>
        <v>0</v>
      </c>
      <c r="J46" s="58">
        <f>SUM(J47:J51,J55)</f>
        <v>0</v>
      </c>
      <c r="K46" s="58">
        <f>SUM(K47:K51,K55)</f>
        <v>0</v>
      </c>
      <c r="L46" s="58">
        <f>SUM(L47:L51,L55)</f>
        <v>0</v>
      </c>
      <c r="M46" s="58">
        <f>SUM(M47:M55)</f>
        <v>0</v>
      </c>
      <c r="N46" s="58">
        <f>SUM(C46:D46)</f>
        <v>0</v>
      </c>
      <c r="O46" s="58">
        <f>SUM(O47:O55)</f>
        <v>0</v>
      </c>
    </row>
    <row customHeight="1" ht="17.25">
      <c r="A47" s="118">
        <v>21460</v>
      </c>
      <c r="B47" s="85" t="s">
        <v>2428</v>
      </c>
      <c r="C47" s="61"/>
      <c r="D47" s="58">
        <f>SUM(E47:M47)</f>
        <v>0</v>
      </c>
      <c r="E47" s="61"/>
      <c r="F47" s="59"/>
      <c r="G47" s="59"/>
      <c r="H47" s="61"/>
      <c r="I47" s="61"/>
      <c r="J47" s="61"/>
      <c r="K47" s="61"/>
      <c r="L47" s="61"/>
      <c r="M47" s="61"/>
      <c r="N47" s="58">
        <f>SUM(C47:D47)</f>
        <v>0</v>
      </c>
      <c r="O47" s="58">
        <f>'L09'!C173</f>
        <v>0</v>
      </c>
    </row>
    <row customHeight="1" ht="17.25">
      <c r="A48" s="118">
        <v>21462</v>
      </c>
      <c r="B48" s="85" t="s">
        <v>2431</v>
      </c>
      <c r="C48" s="61"/>
      <c r="D48" s="58">
        <f>SUM(E48:M48)</f>
        <v>0</v>
      </c>
      <c r="E48" s="61"/>
      <c r="F48" s="59"/>
      <c r="G48" s="59"/>
      <c r="H48" s="61"/>
      <c r="I48" s="61"/>
      <c r="J48" s="61"/>
      <c r="K48" s="61"/>
      <c r="L48" s="61"/>
      <c r="M48" s="61"/>
      <c r="N48" s="58">
        <f>SUM(C48:D48)</f>
        <v>0</v>
      </c>
      <c r="O48" s="58">
        <f>'L09'!C178</f>
        <v>0</v>
      </c>
    </row>
    <row customHeight="1" ht="17.25">
      <c r="A49" s="118">
        <v>21464</v>
      </c>
      <c r="B49" s="85" t="s">
        <v>2435</v>
      </c>
      <c r="C49" s="61"/>
      <c r="D49" s="58">
        <f>SUM(E49:M49)</f>
        <v>0</v>
      </c>
      <c r="E49" s="61"/>
      <c r="F49" s="59"/>
      <c r="G49" s="59"/>
      <c r="H49" s="61"/>
      <c r="I49" s="61"/>
      <c r="J49" s="61"/>
      <c r="K49" s="61"/>
      <c r="L49" s="61"/>
      <c r="M49" s="61"/>
      <c r="N49" s="58">
        <f>SUM(C49:D49)</f>
        <v>0</v>
      </c>
      <c r="O49" s="58">
        <f>'L09'!C183</f>
        <v>0</v>
      </c>
    </row>
    <row customHeight="1" ht="17.25">
      <c r="A50" s="118">
        <v>21468</v>
      </c>
      <c r="B50" s="85" t="s">
        <v>2444</v>
      </c>
      <c r="C50" s="61"/>
      <c r="D50" s="58">
        <f>SUM(E50:M50)</f>
        <v>0</v>
      </c>
      <c r="E50" s="61"/>
      <c r="F50" s="59"/>
      <c r="G50" s="59"/>
      <c r="H50" s="61"/>
      <c r="I50" s="61"/>
      <c r="J50" s="61"/>
      <c r="K50" s="61"/>
      <c r="L50" s="61"/>
      <c r="M50" s="61"/>
      <c r="N50" s="58">
        <f>SUM(C50:D50)</f>
        <v>0</v>
      </c>
      <c r="O50" s="58">
        <f>'L09'!C192</f>
        <v>0</v>
      </c>
    </row>
    <row customHeight="1" ht="17.25">
      <c r="A51" s="118">
        <v>21469</v>
      </c>
      <c r="B51" s="85" t="s">
        <v>2451</v>
      </c>
      <c r="C51" s="61"/>
      <c r="D51" s="58">
        <f>SUM(E51:M51)</f>
        <v>0</v>
      </c>
      <c r="E51" s="61"/>
      <c r="F51" s="59"/>
      <c r="G51" s="59"/>
      <c r="H51" s="61"/>
      <c r="I51" s="61"/>
      <c r="J51" s="61"/>
      <c r="K51" s="61"/>
      <c r="L51" s="61"/>
      <c r="M51" s="61"/>
      <c r="N51" s="58">
        <f>SUM(C51:D51)</f>
        <v>0</v>
      </c>
      <c r="O51" s="58">
        <f>'L09'!C199</f>
        <v>0</v>
      </c>
    </row>
    <row customHeight="1" ht="17.25">
      <c r="A52" s="118">
        <v>21470</v>
      </c>
      <c r="B52" s="85" t="s">
        <v>2460</v>
      </c>
      <c r="C52" s="61"/>
      <c r="D52" s="58">
        <f>SUM(F52,H52:I52,M52)</f>
        <v>0</v>
      </c>
      <c r="E52" s="74"/>
      <c r="F52" s="59"/>
      <c r="G52" s="74"/>
      <c r="H52" s="61"/>
      <c r="I52" s="61"/>
      <c r="J52" s="74"/>
      <c r="K52" s="74"/>
      <c r="L52" s="74"/>
      <c r="M52" s="61"/>
      <c r="N52" s="58">
        <f>SUM(C52:D52)</f>
        <v>0</v>
      </c>
      <c r="O52" s="58">
        <f>'L09'!C209</f>
        <v>0</v>
      </c>
    </row>
    <row customHeight="1" ht="17.25">
      <c r="A53" s="118">
        <v>21471</v>
      </c>
      <c r="B53" s="85" t="s">
        <v>2463</v>
      </c>
      <c r="C53" s="61"/>
      <c r="D53" s="58">
        <f>SUM(F53,H53:I53,M53)</f>
        <v>0</v>
      </c>
      <c r="E53" s="74"/>
      <c r="F53" s="59"/>
      <c r="G53" s="74"/>
      <c r="H53" s="61"/>
      <c r="I53" s="61"/>
      <c r="J53" s="74"/>
      <c r="K53" s="74"/>
      <c r="L53" s="74"/>
      <c r="M53" s="61"/>
      <c r="N53" s="58">
        <f>SUM(C53:D53)</f>
        <v>0</v>
      </c>
      <c r="O53" s="58">
        <f>'L09'!C212</f>
        <v>0</v>
      </c>
    </row>
    <row customHeight="1" ht="17.25">
      <c r="A54" s="118">
        <v>21472</v>
      </c>
      <c r="B54" s="85" t="s">
        <v>2465</v>
      </c>
      <c r="C54" s="61"/>
      <c r="D54" s="58">
        <f>SUM(F54,H54:I54,M54)</f>
        <v>0</v>
      </c>
      <c r="E54" s="121"/>
      <c r="F54" s="59"/>
      <c r="G54" s="121"/>
      <c r="H54" s="61"/>
      <c r="I54" s="61"/>
      <c r="J54" s="121"/>
      <c r="K54" s="121"/>
      <c r="L54" s="121"/>
      <c r="M54" s="61"/>
      <c r="N54" s="58">
        <f>SUM(C54:D54)</f>
        <v>0</v>
      </c>
      <c r="O54" s="58">
        <f>'L09'!C215</f>
        <v>0</v>
      </c>
    </row>
    <row customHeight="1" ht="17.25">
      <c r="A55" s="118">
        <v>21498</v>
      </c>
      <c r="B55" s="85" t="s">
        <v>2291</v>
      </c>
      <c r="C55" s="61"/>
      <c r="D55" s="58">
        <f>SUM(E55:M55)</f>
        <v>0</v>
      </c>
      <c r="E55" s="61"/>
      <c r="F55" s="59"/>
      <c r="G55" s="59"/>
      <c r="H55" s="61"/>
      <c r="I55" s="61"/>
      <c r="J55" s="61"/>
      <c r="K55" s="61"/>
      <c r="L55" s="61"/>
      <c r="M55" s="61"/>
      <c r="N55" s="58">
        <f>SUM(C55:D55)</f>
        <v>0</v>
      </c>
      <c r="O55" s="58">
        <f>'L09'!C216</f>
        <v>0</v>
      </c>
    </row>
    <row customHeight="1" ht="17.25">
      <c r="A56" s="118">
        <v>215</v>
      </c>
      <c r="B56" s="84" t="s">
        <v>1623</v>
      </c>
      <c r="C56" s="58">
        <f>SUM(C57:C58)</f>
        <v>0</v>
      </c>
      <c r="D56" s="58">
        <f>SUM(E56:M56)</f>
        <v>0</v>
      </c>
      <c r="E56" s="58">
        <f>SUM(E57:E58)</f>
        <v>0</v>
      </c>
      <c r="F56" s="58">
        <f>SUM(F57:F58)</f>
        <v>0</v>
      </c>
      <c r="G56" s="58">
        <f>SUM(G57:G58)</f>
        <v>0</v>
      </c>
      <c r="H56" s="58">
        <f>SUM(H57:H58)</f>
        <v>0</v>
      </c>
      <c r="I56" s="58">
        <f>SUM(I57:I58)</f>
        <v>0</v>
      </c>
      <c r="J56" s="58">
        <f>SUM(J57:J58)</f>
        <v>0</v>
      </c>
      <c r="K56" s="58">
        <f>SUM(K57:K58)</f>
        <v>0</v>
      </c>
      <c r="L56" s="58">
        <f>SUM(L57:L58)</f>
        <v>0</v>
      </c>
      <c r="M56" s="58">
        <f>SUM(M57:M58)</f>
        <v>0</v>
      </c>
      <c r="N56" s="58">
        <f>SUM(C56:D56)</f>
        <v>0</v>
      </c>
      <c r="O56" s="58">
        <f>SUM(O57:O58)</f>
        <v>2</v>
      </c>
    </row>
    <row customHeight="1" ht="17.25">
      <c r="A57" s="118">
        <v>21562</v>
      </c>
      <c r="B57" s="85" t="s">
        <v>2471</v>
      </c>
      <c r="C57" s="61"/>
      <c r="D57" s="58">
        <f>SUM(E57:M57)</f>
        <v>0</v>
      </c>
      <c r="E57" s="61"/>
      <c r="F57" s="59"/>
      <c r="G57" s="59"/>
      <c r="H57" s="61"/>
      <c r="I57" s="61"/>
      <c r="J57" s="61"/>
      <c r="K57" s="61"/>
      <c r="L57" s="61"/>
      <c r="M57" s="61"/>
      <c r="N57" s="58">
        <f>SUM(C57:D57)</f>
        <v>0</v>
      </c>
      <c r="O57" s="58">
        <f>'L09'!C223</f>
        <v>0</v>
      </c>
    </row>
    <row customHeight="1" ht="17.25">
      <c r="A58" s="118">
        <v>21598</v>
      </c>
      <c r="B58" s="85" t="s">
        <v>2291</v>
      </c>
      <c r="C58" s="61"/>
      <c r="D58" s="58">
        <f>SUM(E58:M58)</f>
        <v>0</v>
      </c>
      <c r="E58" s="61"/>
      <c r="F58" s="59"/>
      <c r="G58" s="59"/>
      <c r="H58" s="61"/>
      <c r="I58" s="61"/>
      <c r="J58" s="61"/>
      <c r="K58" s="61"/>
      <c r="L58" s="61"/>
      <c r="M58" s="61"/>
      <c r="N58" s="58">
        <f>SUM(C58:D58)</f>
        <v>0</v>
      </c>
      <c r="O58" s="58">
        <f>'L09'!C227</f>
        <v>2</v>
      </c>
    </row>
    <row customHeight="1" ht="17.25">
      <c r="A59" s="118">
        <v>217</v>
      </c>
      <c r="B59" s="84" t="s">
        <v>1681</v>
      </c>
      <c r="C59" s="58">
        <f>C60</f>
        <v>0</v>
      </c>
      <c r="D59" s="58">
        <f>SUM(E59:M59)</f>
        <v>0</v>
      </c>
      <c r="E59" s="58">
        <f>E60</f>
        <v>0</v>
      </c>
      <c r="F59" s="58">
        <f>F60</f>
        <v>0</v>
      </c>
      <c r="G59" s="58">
        <f>G60</f>
        <v>0</v>
      </c>
      <c r="H59" s="58">
        <f>H60</f>
        <v>0</v>
      </c>
      <c r="I59" s="58">
        <f>I60</f>
        <v>0</v>
      </c>
      <c r="J59" s="58">
        <f>J60</f>
        <v>0</v>
      </c>
      <c r="K59" s="58">
        <f>K60</f>
        <v>0</v>
      </c>
      <c r="L59" s="58">
        <f>L60</f>
        <v>0</v>
      </c>
      <c r="M59" s="58">
        <f>M60</f>
        <v>0</v>
      </c>
      <c r="N59" s="58">
        <f>SUM(C59:D59)</f>
        <v>0</v>
      </c>
      <c r="O59" s="58">
        <f>O60</f>
        <v>0</v>
      </c>
    </row>
    <row customHeight="1" ht="17.25">
      <c r="A60" s="118">
        <v>21704</v>
      </c>
      <c r="B60" s="85" t="s">
        <v>1701</v>
      </c>
      <c r="C60" s="58">
        <f>SUM(C61:C62)</f>
        <v>0</v>
      </c>
      <c r="D60" s="58">
        <f>SUM(E60:M60)</f>
        <v>0</v>
      </c>
      <c r="E60" s="58">
        <f>SUM(E61:E62)</f>
        <v>0</v>
      </c>
      <c r="F60" s="58">
        <f>SUM(F61:F62)</f>
        <v>0</v>
      </c>
      <c r="G60" s="58">
        <f>SUM(G61:G62)</f>
        <v>0</v>
      </c>
      <c r="H60" s="58">
        <f>SUM(H61:H62)</f>
        <v>0</v>
      </c>
      <c r="I60" s="58">
        <f>SUM(I61:I62)</f>
        <v>0</v>
      </c>
      <c r="J60" s="58">
        <f>SUM(J61:J62)</f>
        <v>0</v>
      </c>
      <c r="K60" s="58">
        <f>SUM(K61:K62)</f>
        <v>0</v>
      </c>
      <c r="L60" s="58">
        <f>SUM(L61:L62)</f>
        <v>0</v>
      </c>
      <c r="M60" s="58">
        <f>SUM(M61:M62)</f>
        <v>0</v>
      </c>
      <c r="N60" s="58">
        <f>SUM(C60:D60)</f>
        <v>0</v>
      </c>
      <c r="O60" s="58">
        <f>SUM(O61:O62)</f>
        <v>0</v>
      </c>
    </row>
    <row customHeight="1" ht="17.25">
      <c r="A61" s="118">
        <v>2170402</v>
      </c>
      <c r="B61" s="85" t="s">
        <v>2479</v>
      </c>
      <c r="C61" s="61"/>
      <c r="D61" s="58">
        <f>SUM(E61:M61)</f>
        <v>0</v>
      </c>
      <c r="E61" s="61"/>
      <c r="F61" s="59"/>
      <c r="G61" s="59"/>
      <c r="H61" s="61"/>
      <c r="I61" s="61"/>
      <c r="J61" s="61"/>
      <c r="K61" s="61"/>
      <c r="L61" s="61"/>
      <c r="M61" s="61"/>
      <c r="N61" s="58">
        <f>SUM(C61:D61)</f>
        <v>0</v>
      </c>
      <c r="O61" s="58">
        <f>'L09'!C234</f>
        <v>0</v>
      </c>
    </row>
    <row customHeight="1" ht="17.25">
      <c r="A62" s="118">
        <v>2170403</v>
      </c>
      <c r="B62" s="85" t="s">
        <v>2480</v>
      </c>
      <c r="C62" s="61"/>
      <c r="D62" s="58">
        <f>SUM(E62:M62)</f>
        <v>0</v>
      </c>
      <c r="E62" s="61"/>
      <c r="F62" s="59"/>
      <c r="G62" s="59"/>
      <c r="H62" s="61"/>
      <c r="I62" s="61"/>
      <c r="J62" s="61"/>
      <c r="K62" s="61"/>
      <c r="L62" s="61"/>
      <c r="M62" s="61"/>
      <c r="N62" s="58">
        <f>SUM(C62:D62)</f>
        <v>0</v>
      </c>
      <c r="O62" s="58">
        <f>'L09'!C235</f>
        <v>0</v>
      </c>
    </row>
    <row s="117" customFormat="1" customHeight="1" ht="17.25">
      <c r="A63" s="118">
        <v>220</v>
      </c>
      <c r="B63" s="84" t="s">
        <v>1716</v>
      </c>
      <c r="C63" s="58">
        <f>C64</f>
        <v>0</v>
      </c>
      <c r="D63" s="58">
        <f>SUM(E63:M63)</f>
        <v>0</v>
      </c>
      <c r="E63" s="58">
        <f>E64</f>
        <v>0</v>
      </c>
      <c r="F63" s="58">
        <f>F64</f>
        <v>0</v>
      </c>
      <c r="G63" s="58">
        <f>G64</f>
        <v>179</v>
      </c>
      <c r="H63" s="58">
        <f>H64</f>
        <v>0</v>
      </c>
      <c r="I63" s="58">
        <f>I64</f>
        <v>0</v>
      </c>
      <c r="J63" s="58">
        <f>J64</f>
        <v>0</v>
      </c>
      <c r="K63" s="58">
        <f>K64</f>
        <v>0</v>
      </c>
      <c r="L63" s="58">
        <f>L64</f>
        <v>0</v>
      </c>
      <c r="M63" s="58">
        <f>M64</f>
        <v>-179</v>
      </c>
      <c r="N63" s="58">
        <f>SUM(C63:D63)</f>
        <v>0</v>
      </c>
      <c r="O63" s="58">
        <f>O64</f>
        <v>0</v>
      </c>
    </row>
    <row customHeight="1" ht="17.25">
      <c r="A64" s="118">
        <v>22006</v>
      </c>
      <c r="B64" s="85" t="s">
        <v>2481</v>
      </c>
      <c r="C64" s="61"/>
      <c r="D64" s="58">
        <f>SUM(E64:M64)</f>
        <v>0</v>
      </c>
      <c r="E64" s="61"/>
      <c r="F64" s="59"/>
      <c r="G64" s="59">
        <v>179</v>
      </c>
      <c r="H64" s="61"/>
      <c r="I64" s="61"/>
      <c r="J64" s="61"/>
      <c r="K64" s="61"/>
      <c r="L64" s="61"/>
      <c r="M64" s="61">
        <v>-179</v>
      </c>
      <c r="N64" s="58">
        <f>SUM(C64:D64)</f>
        <v>0</v>
      </c>
      <c r="O64" s="58">
        <f>'L09'!C237</f>
        <v>0</v>
      </c>
    </row>
    <row customHeight="1" ht="17.25">
      <c r="A65" s="118">
        <v>221</v>
      </c>
      <c r="B65" s="84" t="s">
        <v>1754</v>
      </c>
      <c r="C65" s="58">
        <f>C66</f>
        <v>0</v>
      </c>
      <c r="D65" s="58">
        <f>SUM(E65:M65)</f>
        <v>0</v>
      </c>
      <c r="E65" s="58">
        <f>E66</f>
        <v>0</v>
      </c>
      <c r="F65" s="58">
        <f>F66</f>
        <v>0</v>
      </c>
      <c r="G65" s="58">
        <f>G66</f>
        <v>0</v>
      </c>
      <c r="H65" s="58">
        <f>H66</f>
        <v>0</v>
      </c>
      <c r="I65" s="58">
        <f>I66</f>
        <v>0</v>
      </c>
      <c r="J65" s="58">
        <f>J66</f>
        <v>0</v>
      </c>
      <c r="K65" s="58">
        <f>K66</f>
        <v>0</v>
      </c>
      <c r="L65" s="58">
        <f>L66</f>
        <v>0</v>
      </c>
      <c r="M65" s="58">
        <f>M66</f>
        <v>0</v>
      </c>
      <c r="N65" s="58">
        <f>SUM(C65:D65)</f>
        <v>0</v>
      </c>
      <c r="O65" s="58">
        <f>O66</f>
        <v>0</v>
      </c>
    </row>
    <row customHeight="1" ht="17.25">
      <c r="A66" s="118">
        <v>22198</v>
      </c>
      <c r="B66" s="85" t="s">
        <v>2291</v>
      </c>
      <c r="C66" s="61"/>
      <c r="D66" s="58">
        <f>SUM(E66:M66)</f>
        <v>0</v>
      </c>
      <c r="E66" s="61"/>
      <c r="F66" s="59"/>
      <c r="G66" s="59"/>
      <c r="H66" s="61"/>
      <c r="I66" s="61"/>
      <c r="J66" s="61"/>
      <c r="K66" s="61"/>
      <c r="L66" s="61"/>
      <c r="M66" s="61"/>
      <c r="N66" s="58">
        <f>SUM(C66:D66)</f>
        <v>0</v>
      </c>
      <c r="O66" s="58">
        <f>'L09'!C241</f>
        <v>0</v>
      </c>
    </row>
    <row customHeight="1" ht="17.25">
      <c r="A67" s="118">
        <v>222</v>
      </c>
      <c r="B67" s="84" t="s">
        <v>1775</v>
      </c>
      <c r="C67" s="58">
        <f>C68</f>
        <v>0</v>
      </c>
      <c r="D67" s="58">
        <f>SUM(E67:M67)</f>
        <v>0</v>
      </c>
      <c r="E67" s="58">
        <f>E68</f>
        <v>0</v>
      </c>
      <c r="F67" s="58">
        <f>F68</f>
        <v>0</v>
      </c>
      <c r="G67" s="58">
        <f>G68</f>
        <v>0</v>
      </c>
      <c r="H67" s="58">
        <f>H68</f>
        <v>0</v>
      </c>
      <c r="I67" s="58">
        <f>I68</f>
        <v>0</v>
      </c>
      <c r="J67" s="58">
        <f>J68</f>
        <v>0</v>
      </c>
      <c r="K67" s="58">
        <f>K68</f>
        <v>0</v>
      </c>
      <c r="L67" s="58">
        <f>L68</f>
        <v>0</v>
      </c>
      <c r="M67" s="58">
        <f>M68</f>
        <v>0</v>
      </c>
      <c r="N67" s="58">
        <f>SUM(C67:D67)</f>
        <v>0</v>
      </c>
      <c r="O67" s="58">
        <f>O68</f>
        <v>0</v>
      </c>
    </row>
    <row customHeight="1" ht="17.25">
      <c r="A68" s="118">
        <v>22298</v>
      </c>
      <c r="B68" s="85" t="s">
        <v>2291</v>
      </c>
      <c r="C68" s="61"/>
      <c r="D68" s="58">
        <f>SUM(E68:M68)</f>
        <v>0</v>
      </c>
      <c r="E68" s="61"/>
      <c r="F68" s="59"/>
      <c r="G68" s="59"/>
      <c r="H68" s="61"/>
      <c r="I68" s="61"/>
      <c r="J68" s="61"/>
      <c r="K68" s="61"/>
      <c r="L68" s="61"/>
      <c r="M68" s="61"/>
      <c r="N68" s="58">
        <f>SUM(C68:D68)</f>
        <v>0</v>
      </c>
      <c r="O68" s="58">
        <f>'L09'!C245</f>
        <v>0</v>
      </c>
    </row>
    <row customHeight="1" ht="17.25">
      <c r="A69" s="118">
        <v>224</v>
      </c>
      <c r="B69" s="84" t="s">
        <v>1816</v>
      </c>
      <c r="C69" s="58">
        <f>C70</f>
        <v>0</v>
      </c>
      <c r="D69" s="58">
        <f>SUM(E69:M69)</f>
        <v>0</v>
      </c>
      <c r="E69" s="58">
        <f>E70</f>
        <v>0</v>
      </c>
      <c r="F69" s="58">
        <f>F70</f>
        <v>0</v>
      </c>
      <c r="G69" s="58">
        <f>G70</f>
        <v>0</v>
      </c>
      <c r="H69" s="58">
        <f>H70</f>
        <v>0</v>
      </c>
      <c r="I69" s="58">
        <f>I70</f>
        <v>0</v>
      </c>
      <c r="J69" s="58">
        <f>J70</f>
        <v>0</v>
      </c>
      <c r="K69" s="58">
        <f>K70</f>
        <v>0</v>
      </c>
      <c r="L69" s="58">
        <f>L70</f>
        <v>0</v>
      </c>
      <c r="M69" s="58">
        <f>M70</f>
        <v>0</v>
      </c>
      <c r="N69" s="58">
        <f>SUM(C69:D69)</f>
        <v>0</v>
      </c>
      <c r="O69" s="58">
        <f>O70</f>
        <v>0</v>
      </c>
    </row>
    <row customHeight="1" ht="17.25">
      <c r="A70" s="118">
        <v>22498</v>
      </c>
      <c r="B70" s="85" t="s">
        <v>2486</v>
      </c>
      <c r="C70" s="61"/>
      <c r="D70" s="58">
        <f>SUM(E70:M70)</f>
        <v>0</v>
      </c>
      <c r="E70" s="61"/>
      <c r="F70" s="59"/>
      <c r="G70" s="59"/>
      <c r="H70" s="61"/>
      <c r="I70" s="61"/>
      <c r="J70" s="61"/>
      <c r="K70" s="61"/>
      <c r="L70" s="61"/>
      <c r="M70" s="61"/>
      <c r="N70" s="58">
        <f>SUM(C70:D70)</f>
        <v>0</v>
      </c>
      <c r="O70" s="58">
        <f>'L09'!C249</f>
        <v>0</v>
      </c>
    </row>
    <row customHeight="1" ht="17.25">
      <c r="A71" s="118">
        <v>229</v>
      </c>
      <c r="B71" s="84" t="s">
        <v>1936</v>
      </c>
      <c r="C71" s="58">
        <f>SUM(C72:C77)</f>
        <v>55819</v>
      </c>
      <c r="D71" s="58">
        <f>SUM(E71:M71)</f>
        <v>3646</v>
      </c>
      <c r="E71" s="58">
        <f>SUM(E72:E77)</f>
        <v>573</v>
      </c>
      <c r="F71" s="58">
        <f>SUM(F72:F77)</f>
        <v>0</v>
      </c>
      <c r="G71" s="58">
        <f>SUM(G72:G77)</f>
        <v>0</v>
      </c>
      <c r="H71" s="58">
        <f>SUM(H72:H77)</f>
        <v>0</v>
      </c>
      <c r="I71" s="58">
        <f>SUM(I72:I77)</f>
        <v>30400</v>
      </c>
      <c r="J71" s="58">
        <f>SUM(J72:J77)</f>
        <v>776</v>
      </c>
      <c r="K71" s="58">
        <f>SUM(K72:K77)</f>
        <v>0</v>
      </c>
      <c r="L71" s="58">
        <f>SUM(L72:L77)</f>
        <v>0</v>
      </c>
      <c r="M71" s="58">
        <f>SUM(M72:M77)</f>
        <v>-28103</v>
      </c>
      <c r="N71" s="58">
        <f>SUM(C71:D71)</f>
        <v>59465</v>
      </c>
      <c r="O71" s="58">
        <f>SUM(O72:O77)</f>
        <v>35181</v>
      </c>
    </row>
    <row customHeight="1" ht="17.25">
      <c r="A72" s="118">
        <v>22904</v>
      </c>
      <c r="B72" s="85" t="s">
        <v>2490</v>
      </c>
      <c r="C72" s="61">
        <v>55484</v>
      </c>
      <c r="D72" s="58">
        <f>SUM(E72:M72)</f>
        <v>3368</v>
      </c>
      <c r="E72" s="61"/>
      <c r="F72" s="59"/>
      <c r="G72" s="59"/>
      <c r="H72" s="61"/>
      <c r="I72" s="61">
        <v>30400</v>
      </c>
      <c r="J72" s="61">
        <v>776</v>
      </c>
      <c r="K72" s="61"/>
      <c r="L72" s="61"/>
      <c r="M72" s="61">
        <v>-27808</v>
      </c>
      <c r="N72" s="58">
        <f>SUM(C72:D72)</f>
        <v>58852</v>
      </c>
      <c r="O72" s="58">
        <f>'L09'!C254</f>
        <v>34901</v>
      </c>
    </row>
    <row customHeight="1" ht="17.25">
      <c r="A73" s="118">
        <v>22908</v>
      </c>
      <c r="B73" s="85" t="s">
        <v>2494</v>
      </c>
      <c r="C73" s="61"/>
      <c r="D73" s="58">
        <f>SUM(E73:M73)</f>
        <v>0</v>
      </c>
      <c r="E73" s="61"/>
      <c r="F73" s="59"/>
      <c r="G73" s="59"/>
      <c r="H73" s="61"/>
      <c r="I73" s="61"/>
      <c r="J73" s="61"/>
      <c r="K73" s="61"/>
      <c r="L73" s="61"/>
      <c r="M73" s="61"/>
      <c r="N73" s="58">
        <f>SUM(C73:D73)</f>
        <v>0</v>
      </c>
      <c r="O73" s="58">
        <f>'L09'!C258</f>
        <v>0</v>
      </c>
    </row>
    <row customHeight="1" ht="17.25">
      <c r="A74" s="118">
        <v>22909</v>
      </c>
      <c r="B74" s="85" t="s">
        <v>2503</v>
      </c>
      <c r="C74" s="61"/>
      <c r="D74" s="58">
        <f>SUM(E74:M74)</f>
        <v>0</v>
      </c>
      <c r="E74" s="61"/>
      <c r="F74" s="59"/>
      <c r="G74" s="59"/>
      <c r="H74" s="61"/>
      <c r="I74" s="61"/>
      <c r="J74" s="61"/>
      <c r="K74" s="61"/>
      <c r="L74" s="61"/>
      <c r="M74" s="61"/>
      <c r="N74" s="58">
        <f>SUM(C74:D74)</f>
        <v>0</v>
      </c>
      <c r="O74" s="58">
        <f>'L09'!C267</f>
        <v>0</v>
      </c>
    </row>
    <row customHeight="1" ht="17.25">
      <c r="A75" s="118">
        <v>22910</v>
      </c>
      <c r="B75" s="85" t="s">
        <v>2738</v>
      </c>
      <c r="C75" s="61"/>
      <c r="D75" s="58">
        <f>SUM(E75:M75)</f>
        <v>0</v>
      </c>
      <c r="E75" s="61"/>
      <c r="F75" s="59"/>
      <c r="G75" s="59"/>
      <c r="H75" s="61"/>
      <c r="I75" s="61"/>
      <c r="J75" s="61"/>
      <c r="K75" s="61"/>
      <c r="L75" s="61"/>
      <c r="M75" s="61"/>
      <c r="N75" s="58">
        <f>SUM(C75:D75)</f>
        <v>0</v>
      </c>
      <c r="O75" s="58">
        <f>'L09'!C269</f>
        <v>0</v>
      </c>
    </row>
    <row customHeight="1" ht="17.25">
      <c r="A76" s="118">
        <v>22960</v>
      </c>
      <c r="B76" s="85" t="s">
        <v>2507</v>
      </c>
      <c r="C76" s="61">
        <v>335</v>
      </c>
      <c r="D76" s="58">
        <f>SUM(E76:M76)</f>
        <v>278</v>
      </c>
      <c r="E76" s="61">
        <v>573</v>
      </c>
      <c r="F76" s="59"/>
      <c r="G76" s="59"/>
      <c r="H76" s="61"/>
      <c r="I76" s="61"/>
      <c r="J76" s="61"/>
      <c r="K76" s="61"/>
      <c r="L76" s="61"/>
      <c r="M76" s="61">
        <v>-295</v>
      </c>
      <c r="N76" s="58">
        <f>SUM(C76:D76)</f>
        <v>613</v>
      </c>
      <c r="O76" s="58">
        <f>'L09'!C271</f>
        <v>280</v>
      </c>
    </row>
    <row customHeight="1" ht="17.25">
      <c r="A77" s="118">
        <v>22998</v>
      </c>
      <c r="B77" s="85" t="s">
        <v>2519</v>
      </c>
      <c r="C77" s="61"/>
      <c r="D77" s="58">
        <f>SUM(E77:M77)</f>
        <v>0</v>
      </c>
      <c r="E77" s="61"/>
      <c r="F77" s="59"/>
      <c r="G77" s="59"/>
      <c r="H77" s="61"/>
      <c r="I77" s="61"/>
      <c r="J77" s="61"/>
      <c r="K77" s="61"/>
      <c r="L77" s="61"/>
      <c r="M77" s="61"/>
      <c r="N77" s="58">
        <f>SUM(C77:D77)</f>
        <v>0</v>
      </c>
      <c r="O77" s="58">
        <f>'L09'!C283</f>
        <v>0</v>
      </c>
    </row>
    <row customHeight="1" ht="17.25">
      <c r="A78" s="118">
        <v>232</v>
      </c>
      <c r="B78" s="84" t="s">
        <v>1854</v>
      </c>
      <c r="C78" s="61"/>
      <c r="D78" s="58">
        <f>SUM(E78:M78)</f>
        <v>13057</v>
      </c>
      <c r="E78" s="61"/>
      <c r="F78" s="59"/>
      <c r="G78" s="59"/>
      <c r="H78" s="61"/>
      <c r="I78" s="61"/>
      <c r="J78" s="61"/>
      <c r="K78" s="61"/>
      <c r="L78" s="61"/>
      <c r="M78" s="61">
        <v>13057</v>
      </c>
      <c r="N78" s="58">
        <f>SUM(C78:D78)</f>
        <v>13057</v>
      </c>
      <c r="O78" s="58">
        <f>'L09'!C285</f>
        <v>13057</v>
      </c>
    </row>
    <row customHeight="1" ht="17.25">
      <c r="A79" s="118">
        <v>233</v>
      </c>
      <c r="B79" s="84" t="s">
        <v>1867</v>
      </c>
      <c r="C79" s="61"/>
      <c r="D79" s="58">
        <f>SUM(E79:M79)</f>
        <v>4</v>
      </c>
      <c r="E79" s="61"/>
      <c r="F79" s="59"/>
      <c r="G79" s="59"/>
      <c r="H79" s="61"/>
      <c r="I79" s="61"/>
      <c r="J79" s="61"/>
      <c r="K79" s="61"/>
      <c r="L79" s="61"/>
      <c r="M79" s="61">
        <v>4</v>
      </c>
      <c r="N79" s="58">
        <f>SUM(C79:D79)</f>
        <v>4</v>
      </c>
      <c r="O79" s="58">
        <f>'L09'!C302</f>
        <v>4</v>
      </c>
    </row>
    <row customHeight="1" ht="17.25">
      <c r="A80" s="118">
        <v>234</v>
      </c>
      <c r="B80" s="119" t="s">
        <v>2552</v>
      </c>
      <c r="C80" s="58">
        <f>SUM(C81:C82)</f>
        <v>0</v>
      </c>
      <c r="D80" s="58">
        <f>SUM(E80:F80,K80:M80)</f>
        <v>0</v>
      </c>
      <c r="E80" s="58">
        <f>SUM(E81:E82)</f>
        <v>0</v>
      </c>
      <c r="F80" s="58">
        <f>SUM(F81:F82)</f>
        <v>0</v>
      </c>
      <c r="G80" s="74"/>
      <c r="H80" s="74"/>
      <c r="I80" s="74"/>
      <c r="J80" s="74"/>
      <c r="K80" s="58">
        <f>SUM(K81:K82)</f>
        <v>0</v>
      </c>
      <c r="L80" s="58">
        <f>SUM(L81:L82)</f>
        <v>0</v>
      </c>
      <c r="M80" s="58">
        <f>SUM(M81:M82)</f>
        <v>0</v>
      </c>
      <c r="N80" s="58">
        <f>SUM(C80:D80)</f>
        <v>0</v>
      </c>
      <c r="O80" s="58">
        <f>SUM(O81:O82)</f>
        <v>0</v>
      </c>
    </row>
    <row customHeight="1" ht="17.25">
      <c r="A81" s="118">
        <v>23401</v>
      </c>
      <c r="B81" s="118" t="s">
        <v>1896</v>
      </c>
      <c r="C81" s="61"/>
      <c r="D81" s="58">
        <f>SUM(E81:F81,K81:M81)</f>
        <v>0</v>
      </c>
      <c r="E81" s="61"/>
      <c r="F81" s="61"/>
      <c r="G81" s="74"/>
      <c r="H81" s="74"/>
      <c r="I81" s="74"/>
      <c r="J81" s="74"/>
      <c r="K81" s="61"/>
      <c r="L81" s="61"/>
      <c r="M81" s="61"/>
      <c r="N81" s="58">
        <f>SUM(C81:D81)</f>
        <v>0</v>
      </c>
      <c r="O81" s="58">
        <f>'L09'!C320</f>
        <v>0</v>
      </c>
    </row>
    <row customHeight="1" ht="17.25">
      <c r="A82" s="57">
        <v>23402</v>
      </c>
      <c r="B82" s="57" t="s">
        <v>2565</v>
      </c>
      <c r="C82" s="61"/>
      <c r="D82" s="58">
        <f>SUM(E82:F82,K82:M82)</f>
        <v>0</v>
      </c>
      <c r="E82" s="61"/>
      <c r="F82" s="61"/>
      <c r="G82" s="74"/>
      <c r="H82" s="74"/>
      <c r="I82" s="74"/>
      <c r="J82" s="74"/>
      <c r="K82" s="61"/>
      <c r="L82" s="61"/>
      <c r="M82" s="61"/>
      <c r="N82" s="58">
        <f>SUM(C82:D82)</f>
        <v>0</v>
      </c>
      <c r="O82" s="58">
        <f>'L09'!C333</f>
        <v>0</v>
      </c>
    </row>
  </sheetData>
  <sheetProtection autoFilter="0" sort="1" insertRows="1" insertColumns="1" deleteRows="1" deleteColumns="1"/>
  <mergeCells count="9">
    <mergeCell ref="A1:O1"/>
    <mergeCell ref="A2:O2"/>
    <mergeCell ref="A3:O3"/>
    <mergeCell ref="D4:M4"/>
    <mergeCell ref="A4:A5"/>
    <mergeCell ref="B4:B5"/>
    <mergeCell ref="C4:C5"/>
    <mergeCell ref="N4:N5"/>
    <mergeCell ref="O4:O5"/>
  </mergeCells>
  <dataValidations count="1">
    <dataValidation type="decimal" allowBlank="1" showInputMessage="1" showErrorMessage="1" sqref="C6:D82 E6:E14 E16:E29 E35:E39 E42:E43 E45:E51 E55:E82 F6:F82 G6:G14 G16:G29 G35:G39 G42:G43 G45:G51 G55:G79 H6:I79 J6:L14 J16:L29 J35:L39 J42:L43 J45:L51 J55:L79 K80:L82 M6:O82">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65DAC97-36DD-FCEB-D482-E8C3408CD904}" mc:Ignorable="x14ac xr xr2 xr3">
  <dimension ref="A1:E20"/>
  <sheetViews>
    <sheetView defaultGridColor="0" colorId="8" topLeftCell="A1" showGridLines="0" workbookViewId="0" showZeros="0">
      <selection activeCell="A1" sqref="A1"/>
    </sheetView>
  </sheetViews>
  <sheetFormatPr defaultColWidth="12.125" customHeight="1" defaultRowHeight="15.652500000000002"/>
  <cols>
    <col min="1" max="5" style="49" width="21.75390625" customWidth="1"/>
  </cols>
  <sheetData>
    <row customHeight="1" ht="19.5">
      <c r="A1" s="98"/>
      <c r="B1" s="98"/>
      <c r="C1" s="98"/>
      <c r="D1" s="98"/>
      <c r="E1" s="98"/>
    </row>
    <row customHeight="1" ht="19.5">
      <c r="A2" s="98"/>
      <c r="B2" s="98"/>
      <c r="C2" s="98"/>
      <c r="D2" s="98"/>
      <c r="E2" s="98"/>
    </row>
    <row customHeight="1" ht="19.5">
      <c r="A3" s="98"/>
      <c r="B3" s="98"/>
      <c r="C3" s="98"/>
      <c r="D3" s="98"/>
      <c r="E3" s="98"/>
    </row>
    <row customHeight="1" ht="19.5">
      <c r="A4" s="98"/>
      <c r="B4" s="98"/>
      <c r="C4" s="98"/>
      <c r="D4" s="98"/>
      <c r="E4" s="98"/>
    </row>
    <row customHeight="1" ht="19.5">
      <c r="A5" s="98"/>
      <c r="B5" s="98"/>
      <c r="C5" s="98"/>
      <c r="D5" s="98"/>
      <c r="E5" s="98"/>
    </row>
    <row customHeight="1" ht="19.5">
      <c r="A6" s="98"/>
      <c r="B6" s="98"/>
      <c r="C6" s="98"/>
      <c r="D6" s="98"/>
      <c r="E6" s="98"/>
    </row>
    <row customHeight="1" ht="19.5">
      <c r="A7" s="98"/>
      <c r="B7" s="98"/>
      <c r="C7" s="98"/>
      <c r="D7" s="98"/>
      <c r="E7" s="98"/>
    </row>
    <row customHeight="1" ht="19.5">
      <c r="A8" s="98"/>
      <c r="B8" s="98"/>
      <c r="C8" s="98"/>
      <c r="D8" s="98"/>
      <c r="E8" s="98"/>
    </row>
    <row customHeight="1" ht="47.25">
      <c r="A9" s="99" t="s">
        <v>175</v>
      </c>
      <c r="B9" s="99"/>
      <c r="C9" s="99"/>
      <c r="D9" s="99"/>
      <c r="E9" s="99"/>
    </row>
    <row customHeight="1" ht="19.5">
      <c r="A10" s="98"/>
      <c r="B10" s="98"/>
      <c r="C10" s="98"/>
      <c r="D10" s="98"/>
      <c r="E10" s="98"/>
    </row>
    <row customHeight="1" ht="19.5">
      <c r="A11" s="98"/>
      <c r="B11" s="98"/>
      <c r="C11" s="98"/>
      <c r="D11" s="98"/>
      <c r="E11" s="98"/>
    </row>
    <row customHeight="1" ht="19.5">
      <c r="A12" s="98"/>
      <c r="B12" s="98"/>
      <c r="C12" s="98"/>
      <c r="D12" s="98"/>
      <c r="E12" s="98"/>
    </row>
    <row customHeight="1" ht="19.5">
      <c r="A13" s="98"/>
      <c r="B13" s="98"/>
      <c r="C13" s="98"/>
      <c r="D13" s="98"/>
      <c r="E13" s="98"/>
    </row>
    <row customHeight="1" ht="19.5">
      <c r="A14" s="98"/>
      <c r="B14" s="98"/>
      <c r="C14" s="98"/>
      <c r="D14" s="98"/>
      <c r="E14" s="98"/>
    </row>
    <row customHeight="1" ht="19.5">
      <c r="A15" s="98"/>
      <c r="B15" s="98"/>
      <c r="C15" s="98"/>
      <c r="D15" s="98"/>
      <c r="E15" s="98"/>
    </row>
    <row customHeight="1" ht="19.5">
      <c r="A16" s="98"/>
      <c r="B16" s="98"/>
      <c r="C16" s="98"/>
      <c r="D16" s="98"/>
      <c r="E16" s="98"/>
    </row>
    <row customHeight="1" ht="19.5">
      <c r="A17" s="98"/>
      <c r="B17" s="98"/>
      <c r="C17" s="98"/>
      <c r="D17" s="98"/>
      <c r="E17" s="98"/>
    </row>
    <row customHeight="1" ht="19.5">
      <c r="A18" s="98"/>
      <c r="B18" s="98"/>
      <c r="C18" s="98"/>
      <c r="D18" s="98"/>
      <c r="E18" s="98"/>
    </row>
    <row customHeight="1" ht="19.5">
      <c r="A19" s="98"/>
      <c r="B19" s="98"/>
      <c r="C19" s="98"/>
      <c r="D19" s="98"/>
      <c r="E19" s="98"/>
    </row>
    <row customHeight="1" ht="19.5">
      <c r="A20" s="98"/>
      <c r="B20" s="98"/>
      <c r="C20" s="98"/>
      <c r="D20" s="98"/>
      <c r="E20" s="98"/>
    </row>
  </sheetData>
  <sheetProtection autoFilter="0" sort="1" insertRows="1" insertColumns="1" deleteRows="1" deleteColumns="1"/>
  <mergeCells count="1">
    <mergeCell ref="A9:E9"/>
  </mergeCell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4D57DA7-8DF6-0B3E-74A2-2FF17081052A}" mc:Ignorable="x14ac xr xr2 xr3">
  <dimension ref="A1:D25"/>
  <sheetViews>
    <sheetView defaultGridColor="0" colorId="8" topLeftCell="A1" showGridLines="0" workbookViewId="0" tabSelected="1" showZeros="0">
      <selection activeCell="A1" sqref="A1:D1"/>
    </sheetView>
  </sheetViews>
  <sheetFormatPr defaultColWidth="12.125" customHeight="1" defaultRowHeight="15.652500000000002"/>
  <cols>
    <col min="2" max="2" style="49" width="20.50390625" customWidth="1"/>
    <col min="3" max="3" style="49" width="54.75390625" customWidth="1"/>
    <col min="4" max="4" style="49" width="23.125" customWidth="1"/>
  </cols>
  <sheetData>
    <row customHeight="1" ht="33.75">
      <c r="A1" s="146" t="str">
        <f>'##BASEINFO'!$B$2&amp;"度"</f>
        <v>2024年度</v>
      </c>
      <c r="B1" s="146"/>
      <c r="C1" s="146"/>
      <c r="D1" s="146"/>
    </row>
    <row customHeight="1" ht="33.75">
      <c r="A2" s="146" t="str">
        <f>'##BASEINFO'!$B$7&amp;"基础信息表"</f>
        <v>陕州区基础信息表</v>
      </c>
      <c r="B2" s="146"/>
      <c r="C2" s="146"/>
      <c r="D2" s="146"/>
    </row>
    <row customHeight="1" ht="15.75">
      <c r="A3" s="98"/>
      <c r="B3" s="98"/>
      <c r="C3" s="98"/>
      <c r="D3" s="98"/>
    </row>
    <row customHeight="1" ht="15.75">
      <c r="A4" s="98"/>
      <c r="B4" s="98"/>
      <c r="C4" s="98"/>
      <c r="D4" s="98"/>
    </row>
    <row customHeight="1" ht="15.75">
      <c r="A5" s="98"/>
      <c r="B5" s="165" t="s">
        <v>120</v>
      </c>
      <c r="C5" s="166" t="s">
        <v>121</v>
      </c>
      <c r="D5" s="98"/>
    </row>
    <row customHeight="1" ht="15.75">
      <c r="A6" s="98"/>
      <c r="B6" s="165" t="s">
        <v>122</v>
      </c>
      <c r="C6" s="166" t="s">
        <v>123</v>
      </c>
      <c r="D6" s="98"/>
    </row>
    <row customHeight="1" ht="15.75">
      <c r="A7" s="98"/>
      <c r="B7" s="165" t="s">
        <v>124</v>
      </c>
      <c r="C7" s="167" t="s">
        <v>125</v>
      </c>
      <c r="D7" s="98"/>
    </row>
    <row customHeight="1" ht="15.75">
      <c r="A8" s="98"/>
      <c r="B8" s="165" t="s">
        <v>126</v>
      </c>
      <c r="C8" s="168" t="s">
        <v>127</v>
      </c>
      <c r="D8" s="98"/>
    </row>
    <row customHeight="1" ht="15.75">
      <c r="A9" s="98"/>
      <c r="B9" s="165" t="s">
        <v>128</v>
      </c>
      <c r="C9" s="167" t="s">
        <v>129</v>
      </c>
      <c r="D9" s="98"/>
    </row>
    <row customHeight="1" ht="15.75">
      <c r="A10" s="98"/>
      <c r="B10" s="165" t="s">
        <v>130</v>
      </c>
      <c r="C10" s="169" t="s">
        <v>131</v>
      </c>
      <c r="D10" s="98"/>
    </row>
    <row customHeight="1" ht="15.75">
      <c r="A11" s="98"/>
      <c r="B11" s="165" t="s">
        <v>132</v>
      </c>
      <c r="C11" s="167" t="s">
        <v>133</v>
      </c>
      <c r="D11" s="98"/>
    </row>
    <row customHeight="1" ht="15.75">
      <c r="A12" s="98"/>
      <c r="B12" s="165" t="s">
        <v>134</v>
      </c>
      <c r="C12" s="166" t="s">
        <v>135</v>
      </c>
      <c r="D12" s="98"/>
    </row>
    <row customHeight="1" ht="15.75">
      <c r="A13" s="98"/>
      <c r="B13" s="165" t="s">
        <v>136</v>
      </c>
      <c r="C13" s="170" t="s">
        <v>137</v>
      </c>
      <c r="D13" s="98"/>
    </row>
    <row customHeight="1" ht="15.75">
      <c r="A14" s="98"/>
      <c r="B14" s="165" t="s">
        <v>138</v>
      </c>
      <c r="C14" s="171" t="s">
        <v>139</v>
      </c>
      <c r="D14" s="98"/>
    </row>
    <row customHeight="1" ht="15.75">
      <c r="A15" s="98"/>
      <c r="B15" s="165" t="s">
        <v>140</v>
      </c>
      <c r="C15" s="170" t="s">
        <v>141</v>
      </c>
      <c r="D15" s="98"/>
    </row>
    <row customHeight="1" ht="15.75">
      <c r="A16" s="98"/>
      <c r="B16" s="165" t="s">
        <v>142</v>
      </c>
      <c r="C16" s="172" t="s">
        <v>141</v>
      </c>
      <c r="D16" s="98"/>
    </row>
    <row customHeight="1" ht="15.75">
      <c r="A17" s="98"/>
      <c r="B17" s="165" t="s">
        <v>143</v>
      </c>
      <c r="C17" s="170" t="s">
        <v>144</v>
      </c>
      <c r="D17" s="98"/>
    </row>
    <row customHeight="1" ht="15.75">
      <c r="A18" s="98"/>
      <c r="B18" s="165" t="s">
        <v>145</v>
      </c>
      <c r="C18" s="170" t="s">
        <v>146</v>
      </c>
      <c r="D18" s="98"/>
    </row>
    <row customHeight="1" ht="15.75">
      <c r="A19" s="98"/>
      <c r="B19" s="165" t="s">
        <v>147</v>
      </c>
      <c r="C19" s="170" t="s">
        <v>146</v>
      </c>
      <c r="D19" s="98"/>
    </row>
    <row customHeight="1" ht="15.75">
      <c r="A20" s="98"/>
      <c r="B20" s="165" t="s">
        <v>148</v>
      </c>
      <c r="C20" s="170" t="s">
        <v>146</v>
      </c>
      <c r="D20" s="98"/>
    </row>
    <row customHeight="1" ht="15.75">
      <c r="A21" s="98"/>
      <c r="B21" s="165" t="s">
        <v>149</v>
      </c>
      <c r="C21" s="171" t="s">
        <v>146</v>
      </c>
      <c r="D21" s="98"/>
    </row>
    <row customHeight="1" ht="15.75">
      <c r="A22" s="98"/>
      <c r="B22" s="165" t="s">
        <v>150</v>
      </c>
      <c r="C22" s="173">
        <v>1763</v>
      </c>
      <c r="D22" s="98" t="s">
        <v>151</v>
      </c>
    </row>
    <row customHeight="1" ht="15.75">
      <c r="A23" s="98"/>
      <c r="B23" s="165" t="s">
        <v>152</v>
      </c>
      <c r="C23" s="167" t="s">
        <v>153</v>
      </c>
      <c r="D23" s="98"/>
    </row>
    <row customHeight="1" ht="15.75">
      <c r="A24" s="98"/>
      <c r="B24" s="98"/>
      <c r="C24" s="98"/>
      <c r="D24" s="98"/>
    </row>
    <row customHeight="1" ht="15.75">
      <c r="A25" s="98"/>
      <c r="B25" s="98"/>
      <c r="C25" s="98"/>
      <c r="D25" s="98"/>
    </row>
  </sheetData>
  <sheetProtection autoFilter="0" sort="1" insertRows="1" insertColumns="1" deleteRows="1" deleteColumns="1"/>
  <mergeCells count="2">
    <mergeCell ref="A1:D1"/>
    <mergeCell ref="A2:D2"/>
  </mergeCells>
  <printOptions gridLines="1"/>
  <pageMargins left="0.75" right="0.75" top="1.00" bottom="1.00" header="0.50" footer="0.50"/>
  <pageSetup pageOrder="downThenOver" orientation="portrait"/>
  <headerFooter>
    <oddHeader>&amp;L&amp;C&amp;A&amp;R</oddHeader>
    <oddFooter>&amp;L&amp;CPage &amp;P&amp;R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1CEDD02-81EF-7A16-7EFD-A4D481858312}" mc:Ignorable="x14ac xr xr2 xr3">
  <dimension ref="A1:J55"/>
  <sheetViews>
    <sheetView defaultGridColor="0" colorId="8" topLeftCell="A1" showGridLines="0" workbookViewId="0" showZeros="0">
      <selection activeCell="A1" sqref="A1:J1"/>
    </sheetView>
  </sheetViews>
  <sheetFormatPr defaultColWidth="12.125" customHeight="1" defaultRowHeight="17.1525"/>
  <cols>
    <col min="2" max="2" style="49" width="39.75390625" customWidth="1"/>
    <col min="3" max="5" style="49" width="16.50390625" customWidth="1"/>
    <col min="7" max="7" style="49" width="37.25390625" customWidth="1"/>
    <col min="8" max="10" style="49" width="16.50390625" customWidth="1"/>
  </cols>
  <sheetData>
    <row customHeight="1" ht="33.75">
      <c r="A1" s="71" t="str">
        <f>'##BASEINFO'!$B$2&amp;"度"&amp;'##BASEINFO'!$B$7&amp;"国有资本经营预算收支决算录入表"</f>
        <v>2024年度陕州区国有资本经营预算收支决算录入表</v>
      </c>
      <c r="B1" s="71"/>
      <c r="C1" s="71"/>
      <c r="D1" s="71"/>
      <c r="E1" s="71"/>
      <c r="F1" s="71"/>
      <c r="G1" s="71"/>
      <c r="H1" s="71"/>
      <c r="I1" s="71"/>
      <c r="J1" s="71"/>
    </row>
    <row customHeight="1" ht="17.25">
      <c r="A2" s="72" t="s">
        <v>174</v>
      </c>
      <c r="B2" s="72"/>
      <c r="C2" s="72"/>
      <c r="D2" s="72"/>
      <c r="E2" s="72"/>
      <c r="F2" s="72"/>
      <c r="G2" s="72"/>
      <c r="H2" s="72"/>
      <c r="I2" s="72"/>
      <c r="J2" s="72"/>
    </row>
    <row customHeight="1" ht="17.25">
      <c r="A3" s="72" t="str">
        <f>"单位："&amp;'##BASEINFO'!$B$19</f>
        <v>单位：万元</v>
      </c>
      <c r="B3" s="72"/>
      <c r="C3" s="72"/>
      <c r="D3" s="72"/>
      <c r="E3" s="72"/>
      <c r="F3" s="72"/>
      <c r="G3" s="72"/>
      <c r="H3" s="72"/>
      <c r="I3" s="72"/>
      <c r="J3" s="72"/>
    </row>
    <row customHeight="1" ht="17.25">
      <c r="A4" s="54" t="s">
        <v>187</v>
      </c>
      <c r="B4" s="54" t="s">
        <v>2709</v>
      </c>
      <c r="C4" s="54" t="s">
        <v>1875</v>
      </c>
      <c r="D4" s="54" t="s">
        <v>1876</v>
      </c>
      <c r="E4" s="54" t="s">
        <v>189</v>
      </c>
      <c r="F4" s="54" t="s">
        <v>187</v>
      </c>
      <c r="G4" s="54" t="s">
        <v>2709</v>
      </c>
      <c r="H4" s="54" t="s">
        <v>1875</v>
      </c>
      <c r="I4" s="54" t="s">
        <v>1876</v>
      </c>
      <c r="J4" s="54" t="s">
        <v>189</v>
      </c>
    </row>
    <row customHeight="1" ht="17.25">
      <c r="A5" s="54"/>
      <c r="B5" s="54" t="s">
        <v>2740</v>
      </c>
      <c r="C5" s="58">
        <f>C6</f>
        <v>0</v>
      </c>
      <c r="D5" s="58">
        <f>D6</f>
        <v>29504</v>
      </c>
      <c r="E5" s="58">
        <f>E6</f>
        <v>29364</v>
      </c>
      <c r="F5" s="57"/>
      <c r="G5" s="54" t="s">
        <v>2741</v>
      </c>
      <c r="H5" s="58">
        <f>H6+H9</f>
        <v>0</v>
      </c>
      <c r="I5" s="58">
        <f>I6+I9</f>
        <v>106</v>
      </c>
      <c r="J5" s="58">
        <f>J6+J9</f>
        <v>36</v>
      </c>
    </row>
    <row customHeight="1" ht="17.25">
      <c r="A6" s="57">
        <v>103</v>
      </c>
      <c r="B6" s="75" t="s">
        <v>518</v>
      </c>
      <c r="C6" s="58">
        <f>C7</f>
        <v>0</v>
      </c>
      <c r="D6" s="58">
        <f>D7</f>
        <v>29504</v>
      </c>
      <c r="E6" s="58">
        <f>E7</f>
        <v>29364</v>
      </c>
      <c r="F6" s="57">
        <v>208</v>
      </c>
      <c r="G6" s="75" t="s">
        <v>1233</v>
      </c>
      <c r="H6" s="58">
        <f>H7</f>
        <v>0</v>
      </c>
      <c r="I6" s="58">
        <f>I7</f>
        <v>0</v>
      </c>
      <c r="J6" s="58">
        <f>J7</f>
        <v>0</v>
      </c>
    </row>
    <row customHeight="1" ht="17.25">
      <c r="A7" s="57">
        <v>10306</v>
      </c>
      <c r="B7" s="75" t="s">
        <v>769</v>
      </c>
      <c r="C7" s="58">
        <f>C8+C40+C45+C51+C55</f>
        <v>0</v>
      </c>
      <c r="D7" s="58">
        <f>D8+D40+D45+D51+D55</f>
        <v>29504</v>
      </c>
      <c r="E7" s="58">
        <f>E8+E40+E45+E51+E55</f>
        <v>29364</v>
      </c>
      <c r="F7" s="57">
        <v>20804</v>
      </c>
      <c r="G7" s="75" t="s">
        <v>1253</v>
      </c>
      <c r="H7" s="58">
        <f>H8</f>
        <v>0</v>
      </c>
      <c r="I7" s="58">
        <f>I8</f>
        <v>0</v>
      </c>
      <c r="J7" s="58">
        <f>J8</f>
        <v>0</v>
      </c>
    </row>
    <row customHeight="1" ht="17.25">
      <c r="A8" s="57">
        <v>1030601</v>
      </c>
      <c r="B8" s="75" t="s">
        <v>770</v>
      </c>
      <c r="C8" s="58">
        <f>SUM(C9:C39)</f>
        <v>0</v>
      </c>
      <c r="D8" s="58">
        <f>SUM(D9:D39)</f>
        <v>0</v>
      </c>
      <c r="E8" s="58">
        <f>SUM(E9:E39)</f>
        <v>0</v>
      </c>
      <c r="F8" s="57">
        <v>2080451</v>
      </c>
      <c r="G8" s="60" t="s">
        <v>2742</v>
      </c>
      <c r="H8" s="61"/>
      <c r="I8" s="61"/>
      <c r="J8" s="59"/>
    </row>
    <row customHeight="1" ht="17.25">
      <c r="A9" s="57">
        <v>103060103</v>
      </c>
      <c r="B9" s="60" t="s">
        <v>2743</v>
      </c>
      <c r="C9" s="61"/>
      <c r="D9" s="61"/>
      <c r="E9" s="86"/>
      <c r="F9" s="57">
        <v>223</v>
      </c>
      <c r="G9" s="75" t="s">
        <v>2741</v>
      </c>
      <c r="H9" s="58">
        <f>H10+H21+H30+H32</f>
        <v>0</v>
      </c>
      <c r="I9" s="58">
        <f>I10+I21+I30+I32</f>
        <v>106</v>
      </c>
      <c r="J9" s="58">
        <f>J10+J21+J30+J32</f>
        <v>36</v>
      </c>
    </row>
    <row customHeight="1" ht="17.25">
      <c r="A10" s="57">
        <v>103060104</v>
      </c>
      <c r="B10" s="60" t="s">
        <v>2744</v>
      </c>
      <c r="C10" s="61"/>
      <c r="D10" s="61"/>
      <c r="E10" s="68"/>
      <c r="F10" s="107">
        <v>22301</v>
      </c>
      <c r="G10" s="75" t="s">
        <v>2745</v>
      </c>
      <c r="H10" s="58">
        <f>SUM(H11:H20)</f>
        <v>0</v>
      </c>
      <c r="I10" s="58">
        <f>SUM(I11:I20)</f>
        <v>106</v>
      </c>
      <c r="J10" s="58">
        <f>SUM(J11:J20)</f>
        <v>36</v>
      </c>
    </row>
    <row customHeight="1" ht="17.25">
      <c r="A11" s="57">
        <v>103060105</v>
      </c>
      <c r="B11" s="60" t="s">
        <v>2746</v>
      </c>
      <c r="C11" s="61"/>
      <c r="D11" s="61"/>
      <c r="E11" s="108"/>
      <c r="F11" s="57">
        <v>2230101</v>
      </c>
      <c r="G11" s="60" t="s">
        <v>2747</v>
      </c>
      <c r="H11" s="61"/>
      <c r="I11" s="61"/>
      <c r="J11" s="59"/>
    </row>
    <row customHeight="1" ht="17.25">
      <c r="A12" s="57">
        <v>103060106</v>
      </c>
      <c r="B12" s="60" t="s">
        <v>2748</v>
      </c>
      <c r="C12" s="61"/>
      <c r="D12" s="61"/>
      <c r="E12" s="68"/>
      <c r="F12" s="57">
        <v>2230102</v>
      </c>
      <c r="G12" s="60" t="s">
        <v>2749</v>
      </c>
      <c r="H12" s="61"/>
      <c r="I12" s="61"/>
      <c r="J12" s="59"/>
    </row>
    <row customHeight="1" ht="17.25">
      <c r="A13" s="57">
        <v>103060107</v>
      </c>
      <c r="B13" s="60" t="s">
        <v>2750</v>
      </c>
      <c r="C13" s="61"/>
      <c r="D13" s="61"/>
      <c r="E13" s="68"/>
      <c r="F13" s="57">
        <v>2230103</v>
      </c>
      <c r="G13" s="60" t="s">
        <v>2751</v>
      </c>
      <c r="H13" s="61"/>
      <c r="I13" s="61"/>
      <c r="J13" s="59"/>
    </row>
    <row customHeight="1" ht="17.25">
      <c r="A14" s="57">
        <v>103060108</v>
      </c>
      <c r="B14" s="60" t="s">
        <v>2752</v>
      </c>
      <c r="C14" s="61"/>
      <c r="D14" s="61"/>
      <c r="E14" s="68"/>
      <c r="F14" s="57">
        <v>2230104</v>
      </c>
      <c r="G14" s="60" t="s">
        <v>2753</v>
      </c>
      <c r="H14" s="61"/>
      <c r="I14" s="61"/>
      <c r="J14" s="59"/>
    </row>
    <row customHeight="1" ht="17.25">
      <c r="A15" s="57">
        <v>103060109</v>
      </c>
      <c r="B15" s="60" t="s">
        <v>2754</v>
      </c>
      <c r="C15" s="61"/>
      <c r="D15" s="61"/>
      <c r="E15" s="68"/>
      <c r="F15" s="57">
        <v>2230105</v>
      </c>
      <c r="G15" s="60" t="s">
        <v>2755</v>
      </c>
      <c r="H15" s="61"/>
      <c r="I15" s="61">
        <v>106</v>
      </c>
      <c r="J15" s="59">
        <v>36</v>
      </c>
    </row>
    <row customHeight="1" ht="17.25">
      <c r="A16" s="57">
        <v>103060112</v>
      </c>
      <c r="B16" s="60" t="s">
        <v>2756</v>
      </c>
      <c r="C16" s="61"/>
      <c r="D16" s="61"/>
      <c r="E16" s="68"/>
      <c r="F16" s="57">
        <v>2230106</v>
      </c>
      <c r="G16" s="60" t="s">
        <v>2757</v>
      </c>
      <c r="H16" s="61"/>
      <c r="I16" s="61"/>
      <c r="J16" s="59"/>
    </row>
    <row customHeight="1" ht="17.25">
      <c r="A17" s="57">
        <v>103060113</v>
      </c>
      <c r="B17" s="60" t="s">
        <v>2758</v>
      </c>
      <c r="C17" s="61"/>
      <c r="D17" s="61"/>
      <c r="E17" s="68"/>
      <c r="F17" s="57">
        <v>2230107</v>
      </c>
      <c r="G17" s="60" t="s">
        <v>2759</v>
      </c>
      <c r="H17" s="61"/>
      <c r="I17" s="61"/>
      <c r="J17" s="59"/>
    </row>
    <row customHeight="1" ht="17.25">
      <c r="A18" s="57">
        <v>103060114</v>
      </c>
      <c r="B18" s="60" t="s">
        <v>2760</v>
      </c>
      <c r="C18" s="61"/>
      <c r="D18" s="61"/>
      <c r="E18" s="68"/>
      <c r="F18" s="57">
        <v>2230108</v>
      </c>
      <c r="G18" s="60" t="s">
        <v>2761</v>
      </c>
      <c r="H18" s="61"/>
      <c r="I18" s="61"/>
      <c r="J18" s="59"/>
    </row>
    <row customHeight="1" ht="17.25">
      <c r="A19" s="57">
        <v>103060115</v>
      </c>
      <c r="B19" s="60" t="s">
        <v>2762</v>
      </c>
      <c r="C19" s="61"/>
      <c r="D19" s="61"/>
      <c r="E19" s="68"/>
      <c r="F19" s="57">
        <v>2230109</v>
      </c>
      <c r="G19" s="67" t="s">
        <v>2763</v>
      </c>
      <c r="H19" s="61"/>
      <c r="I19" s="61"/>
      <c r="J19" s="59"/>
    </row>
    <row customHeight="1" ht="17.25">
      <c r="A20" s="57">
        <v>103060116</v>
      </c>
      <c r="B20" s="60" t="s">
        <v>2764</v>
      </c>
      <c r="C20" s="61"/>
      <c r="D20" s="61"/>
      <c r="E20" s="68"/>
      <c r="F20" s="57">
        <v>2230199</v>
      </c>
      <c r="G20" s="60" t="s">
        <v>2765</v>
      </c>
      <c r="H20" s="61"/>
      <c r="I20" s="61"/>
      <c r="J20" s="59"/>
    </row>
    <row customHeight="1" ht="17.25">
      <c r="A21" s="57">
        <v>103060117</v>
      </c>
      <c r="B21" s="60" t="s">
        <v>2766</v>
      </c>
      <c r="C21" s="61"/>
      <c r="D21" s="61"/>
      <c r="E21" s="68"/>
      <c r="F21" s="57">
        <v>22302</v>
      </c>
      <c r="G21" s="75" t="s">
        <v>2767</v>
      </c>
      <c r="H21" s="58">
        <f>SUM(H22:H29)</f>
        <v>0</v>
      </c>
      <c r="I21" s="58">
        <f>SUM(I22:I29)</f>
        <v>0</v>
      </c>
      <c r="J21" s="58">
        <f>SUM(J22:J29)</f>
        <v>0</v>
      </c>
    </row>
    <row customHeight="1" ht="17.25">
      <c r="A22" s="57">
        <v>103060118</v>
      </c>
      <c r="B22" s="60" t="s">
        <v>2768</v>
      </c>
      <c r="C22" s="61"/>
      <c r="D22" s="61"/>
      <c r="E22" s="68"/>
      <c r="F22" s="57">
        <v>2230201</v>
      </c>
      <c r="G22" s="60" t="s">
        <v>2769</v>
      </c>
      <c r="H22" s="61"/>
      <c r="I22" s="61"/>
      <c r="J22" s="59"/>
    </row>
    <row customHeight="1" ht="17.25">
      <c r="A23" s="57">
        <v>103060119</v>
      </c>
      <c r="B23" s="60" t="s">
        <v>2770</v>
      </c>
      <c r="C23" s="61"/>
      <c r="D23" s="61"/>
      <c r="E23" s="68"/>
      <c r="F23" s="109">
        <v>2230202</v>
      </c>
      <c r="G23" s="110" t="s">
        <v>2771</v>
      </c>
      <c r="H23" s="61"/>
      <c r="I23" s="61"/>
      <c r="J23" s="92"/>
    </row>
    <row customHeight="1" ht="17.25">
      <c r="A24" s="57">
        <v>103060120</v>
      </c>
      <c r="B24" s="60" t="s">
        <v>2772</v>
      </c>
      <c r="C24" s="61"/>
      <c r="D24" s="61"/>
      <c r="E24" s="111"/>
      <c r="F24" s="57">
        <v>2230203</v>
      </c>
      <c r="G24" s="60" t="s">
        <v>2773</v>
      </c>
      <c r="H24" s="61"/>
      <c r="I24" s="61"/>
      <c r="J24" s="59"/>
    </row>
    <row customHeight="1" ht="17.25">
      <c r="A25" s="57">
        <v>103060121</v>
      </c>
      <c r="B25" s="60" t="s">
        <v>2774</v>
      </c>
      <c r="C25" s="61"/>
      <c r="D25" s="61"/>
      <c r="E25" s="111"/>
      <c r="F25" s="57">
        <v>2230204</v>
      </c>
      <c r="G25" s="60" t="s">
        <v>2775</v>
      </c>
      <c r="H25" s="61"/>
      <c r="I25" s="61"/>
      <c r="J25" s="59"/>
    </row>
    <row customHeight="1" ht="17.25">
      <c r="A26" s="57">
        <v>103060122</v>
      </c>
      <c r="B26" s="60" t="s">
        <v>2776</v>
      </c>
      <c r="C26" s="61"/>
      <c r="D26" s="61"/>
      <c r="E26" s="111"/>
      <c r="F26" s="57">
        <v>2230205</v>
      </c>
      <c r="G26" s="60" t="s">
        <v>2777</v>
      </c>
      <c r="H26" s="61"/>
      <c r="I26" s="61"/>
      <c r="J26" s="59"/>
    </row>
    <row customHeight="1" ht="17.25">
      <c r="A27" s="57">
        <v>103060123</v>
      </c>
      <c r="B27" s="60" t="s">
        <v>2778</v>
      </c>
      <c r="C27" s="61"/>
      <c r="D27" s="61"/>
      <c r="E27" s="111"/>
      <c r="F27" s="57">
        <v>2230206</v>
      </c>
      <c r="G27" s="60" t="s">
        <v>2779</v>
      </c>
      <c r="H27" s="61"/>
      <c r="I27" s="61"/>
      <c r="J27" s="59"/>
    </row>
    <row customHeight="1" ht="17.25">
      <c r="A28" s="57">
        <v>103060124</v>
      </c>
      <c r="B28" s="60" t="s">
        <v>2780</v>
      </c>
      <c r="C28" s="61"/>
      <c r="D28" s="61"/>
      <c r="E28" s="111"/>
      <c r="F28" s="57">
        <v>2230208</v>
      </c>
      <c r="G28" s="60" t="s">
        <v>2781</v>
      </c>
      <c r="H28" s="61"/>
      <c r="I28" s="61"/>
      <c r="J28" s="59"/>
    </row>
    <row customHeight="1" ht="17.25">
      <c r="A29" s="57">
        <v>103060125</v>
      </c>
      <c r="B29" s="60" t="s">
        <v>2782</v>
      </c>
      <c r="C29" s="61"/>
      <c r="D29" s="61"/>
      <c r="E29" s="111"/>
      <c r="F29" s="57">
        <v>2230299</v>
      </c>
      <c r="G29" s="60" t="s">
        <v>2783</v>
      </c>
      <c r="H29" s="61"/>
      <c r="I29" s="61"/>
      <c r="J29" s="59"/>
    </row>
    <row customHeight="1" ht="17.25">
      <c r="A30" s="57">
        <v>103060126</v>
      </c>
      <c r="B30" s="60" t="s">
        <v>2784</v>
      </c>
      <c r="C30" s="61"/>
      <c r="D30" s="61"/>
      <c r="E30" s="111"/>
      <c r="F30" s="57">
        <v>22303</v>
      </c>
      <c r="G30" s="75" t="s">
        <v>2785</v>
      </c>
      <c r="H30" s="58">
        <f>H31</f>
        <v>0</v>
      </c>
      <c r="I30" s="58">
        <f>I31</f>
        <v>0</v>
      </c>
      <c r="J30" s="58">
        <f>J31</f>
        <v>0</v>
      </c>
    </row>
    <row customHeight="1" ht="17.25">
      <c r="A31" s="57">
        <v>103060127</v>
      </c>
      <c r="B31" s="60" t="s">
        <v>2786</v>
      </c>
      <c r="C31" s="61"/>
      <c r="D31" s="61"/>
      <c r="E31" s="111"/>
      <c r="F31" s="57">
        <v>2230301</v>
      </c>
      <c r="G31" s="60" t="s">
        <v>2787</v>
      </c>
      <c r="H31" s="61"/>
      <c r="I31" s="61"/>
      <c r="J31" s="59"/>
    </row>
    <row customHeight="1" ht="17.25">
      <c r="A32" s="57">
        <v>103060128</v>
      </c>
      <c r="B32" s="60" t="s">
        <v>2788</v>
      </c>
      <c r="C32" s="61"/>
      <c r="D32" s="61"/>
      <c r="E32" s="111"/>
      <c r="F32" s="57">
        <v>22399</v>
      </c>
      <c r="G32" s="75" t="s">
        <v>2789</v>
      </c>
      <c r="H32" s="58">
        <f>H33</f>
        <v>0</v>
      </c>
      <c r="I32" s="58">
        <f>I33</f>
        <v>0</v>
      </c>
      <c r="J32" s="58">
        <f>J33</f>
        <v>0</v>
      </c>
    </row>
    <row customHeight="1" ht="17.25">
      <c r="A33" s="57">
        <v>103060129</v>
      </c>
      <c r="B33" s="60" t="s">
        <v>2790</v>
      </c>
      <c r="C33" s="61"/>
      <c r="D33" s="61"/>
      <c r="E33" s="111"/>
      <c r="F33" s="57">
        <v>2239999</v>
      </c>
      <c r="G33" s="60" t="s">
        <v>2791</v>
      </c>
      <c r="H33" s="61"/>
      <c r="I33" s="61"/>
      <c r="J33" s="59"/>
    </row>
    <row customHeight="1" ht="17.25">
      <c r="A34" s="57">
        <v>103060130</v>
      </c>
      <c r="B34" s="60" t="s">
        <v>2792</v>
      </c>
      <c r="C34" s="61"/>
      <c r="D34" s="61"/>
      <c r="E34" s="68"/>
      <c r="F34" s="112"/>
      <c r="G34" s="80"/>
      <c r="H34" s="113"/>
      <c r="I34" s="113"/>
      <c r="J34" s="113"/>
    </row>
    <row customHeight="1" ht="17.25">
      <c r="A35" s="57">
        <v>103060131</v>
      </c>
      <c r="B35" s="60" t="s">
        <v>2793</v>
      </c>
      <c r="C35" s="61"/>
      <c r="D35" s="61"/>
      <c r="E35" s="68"/>
      <c r="F35" s="57"/>
      <c r="G35" s="60"/>
      <c r="H35" s="114"/>
      <c r="I35" s="114"/>
      <c r="J35" s="114"/>
    </row>
    <row customHeight="1" ht="17.25">
      <c r="A36" s="57">
        <v>103060132</v>
      </c>
      <c r="B36" s="60" t="s">
        <v>2794</v>
      </c>
      <c r="C36" s="61"/>
      <c r="D36" s="61"/>
      <c r="E36" s="68"/>
      <c r="F36" s="57"/>
      <c r="G36" s="60"/>
      <c r="H36" s="114"/>
      <c r="I36" s="114"/>
      <c r="J36" s="114"/>
    </row>
    <row customHeight="1" ht="17.25">
      <c r="A37" s="57">
        <v>103060133</v>
      </c>
      <c r="B37" s="60" t="s">
        <v>2795</v>
      </c>
      <c r="C37" s="61"/>
      <c r="D37" s="61"/>
      <c r="E37" s="68"/>
      <c r="F37" s="57"/>
      <c r="G37" s="60"/>
      <c r="H37" s="114"/>
      <c r="I37" s="114"/>
      <c r="J37" s="114"/>
    </row>
    <row customHeight="1" ht="17.25">
      <c r="A38" s="57">
        <v>103060134</v>
      </c>
      <c r="B38" s="60" t="s">
        <v>772</v>
      </c>
      <c r="C38" s="61"/>
      <c r="D38" s="61"/>
      <c r="E38" s="68"/>
      <c r="F38" s="57"/>
      <c r="G38" s="60"/>
      <c r="H38" s="114"/>
      <c r="I38" s="114"/>
      <c r="J38" s="114"/>
    </row>
    <row customHeight="1" ht="17.25">
      <c r="A39" s="57">
        <v>103060198</v>
      </c>
      <c r="B39" s="60" t="s">
        <v>2796</v>
      </c>
      <c r="C39" s="61"/>
      <c r="D39" s="61"/>
      <c r="E39" s="68"/>
      <c r="F39" s="57"/>
      <c r="G39" s="60"/>
      <c r="H39" s="114"/>
      <c r="I39" s="114"/>
      <c r="J39" s="114"/>
    </row>
    <row customHeight="1" ht="17.25">
      <c r="A40" s="57">
        <v>1030602</v>
      </c>
      <c r="B40" s="75" t="s">
        <v>774</v>
      </c>
      <c r="C40" s="58">
        <f>SUM(C41:C44)</f>
        <v>0</v>
      </c>
      <c r="D40" s="58">
        <f>SUM(D41:D44)</f>
        <v>0</v>
      </c>
      <c r="E40" s="58">
        <f>SUM(E41:E44)</f>
        <v>0</v>
      </c>
      <c r="F40" s="57"/>
      <c r="G40" s="60"/>
      <c r="H40" s="114"/>
      <c r="I40" s="114"/>
      <c r="J40" s="114"/>
    </row>
    <row customHeight="1" ht="17.25">
      <c r="A41" s="57">
        <v>103060202</v>
      </c>
      <c r="B41" s="60" t="s">
        <v>2797</v>
      </c>
      <c r="C41" s="61"/>
      <c r="D41" s="61"/>
      <c r="E41" s="68"/>
      <c r="F41" s="57"/>
      <c r="G41" s="60"/>
      <c r="H41" s="114"/>
      <c r="I41" s="114"/>
      <c r="J41" s="114"/>
    </row>
    <row customHeight="1" ht="17.25">
      <c r="A42" s="57">
        <v>103060203</v>
      </c>
      <c r="B42" s="60" t="s">
        <v>2798</v>
      </c>
      <c r="C42" s="61"/>
      <c r="D42" s="61"/>
      <c r="E42" s="68"/>
      <c r="F42" s="57"/>
      <c r="G42" s="60"/>
      <c r="H42" s="114"/>
      <c r="I42" s="114"/>
      <c r="J42" s="114"/>
    </row>
    <row customHeight="1" ht="17.25">
      <c r="A43" s="57">
        <v>103060204</v>
      </c>
      <c r="B43" s="60" t="s">
        <v>2799</v>
      </c>
      <c r="C43" s="61"/>
      <c r="D43" s="61"/>
      <c r="E43" s="68"/>
      <c r="F43" s="57"/>
      <c r="G43" s="60"/>
      <c r="H43" s="114"/>
      <c r="I43" s="114"/>
      <c r="J43" s="114"/>
    </row>
    <row customHeight="1" ht="17.25">
      <c r="A44" s="57">
        <v>103060298</v>
      </c>
      <c r="B44" s="60" t="s">
        <v>2800</v>
      </c>
      <c r="C44" s="61"/>
      <c r="D44" s="61"/>
      <c r="E44" s="68"/>
      <c r="F44" s="57"/>
      <c r="G44" s="60"/>
      <c r="H44" s="114"/>
      <c r="I44" s="114"/>
      <c r="J44" s="114"/>
    </row>
    <row customHeight="1" ht="17.25">
      <c r="A45" s="57">
        <v>1030603</v>
      </c>
      <c r="B45" s="75" t="s">
        <v>777</v>
      </c>
      <c r="C45" s="58">
        <f>SUM(C46:C50)</f>
        <v>0</v>
      </c>
      <c r="D45" s="58">
        <f>SUM(D46:D50)</f>
        <v>0</v>
      </c>
      <c r="E45" s="58">
        <f>SUM(E46:E50)</f>
        <v>0</v>
      </c>
      <c r="F45" s="57"/>
      <c r="G45" s="60"/>
      <c r="H45" s="114"/>
      <c r="I45" s="114"/>
      <c r="J45" s="114"/>
    </row>
    <row customHeight="1" ht="17.25">
      <c r="A46" s="57">
        <v>103060301</v>
      </c>
      <c r="B46" s="60" t="s">
        <v>2801</v>
      </c>
      <c r="C46" s="61"/>
      <c r="D46" s="61"/>
      <c r="E46" s="68"/>
      <c r="F46" s="57"/>
      <c r="G46" s="60"/>
      <c r="H46" s="114"/>
      <c r="I46" s="114"/>
      <c r="J46" s="114"/>
    </row>
    <row customHeight="1" ht="17.25">
      <c r="A47" s="57">
        <v>103060304</v>
      </c>
      <c r="B47" s="60" t="s">
        <v>2802</v>
      </c>
      <c r="C47" s="61"/>
      <c r="D47" s="61"/>
      <c r="E47" s="68"/>
      <c r="F47" s="57"/>
      <c r="G47" s="60"/>
      <c r="H47" s="115"/>
      <c r="I47" s="115"/>
      <c r="J47" s="115"/>
    </row>
    <row customHeight="1" ht="17.25">
      <c r="A48" s="57">
        <v>103060305</v>
      </c>
      <c r="B48" s="60" t="s">
        <v>2803</v>
      </c>
      <c r="C48" s="61"/>
      <c r="D48" s="61"/>
      <c r="E48" s="68"/>
      <c r="F48" s="57"/>
      <c r="G48" s="60"/>
      <c r="H48" s="115"/>
      <c r="I48" s="115"/>
      <c r="J48" s="115"/>
    </row>
    <row customHeight="1" ht="17.25">
      <c r="A49" s="57">
        <v>103060307</v>
      </c>
      <c r="B49" s="60" t="s">
        <v>2804</v>
      </c>
      <c r="C49" s="61"/>
      <c r="D49" s="61"/>
      <c r="E49" s="68"/>
      <c r="F49" s="57"/>
      <c r="G49" s="60"/>
      <c r="H49" s="115"/>
      <c r="I49" s="115"/>
      <c r="J49" s="115"/>
    </row>
    <row customHeight="1" ht="17.25">
      <c r="A50" s="57">
        <v>103060398</v>
      </c>
      <c r="B50" s="60" t="s">
        <v>2805</v>
      </c>
      <c r="C50" s="61"/>
      <c r="D50" s="61"/>
      <c r="E50" s="68"/>
      <c r="F50" s="57"/>
      <c r="G50" s="60"/>
      <c r="H50" s="115"/>
      <c r="I50" s="115"/>
      <c r="J50" s="115"/>
    </row>
    <row customHeight="1" ht="17.25">
      <c r="A51" s="57">
        <v>1030604</v>
      </c>
      <c r="B51" s="75" t="s">
        <v>779</v>
      </c>
      <c r="C51" s="58">
        <f>SUM(C52:C54)</f>
        <v>0</v>
      </c>
      <c r="D51" s="58">
        <f>SUM(D52:D54)</f>
        <v>0</v>
      </c>
      <c r="E51" s="58">
        <f>SUM(E52:E54)</f>
        <v>0</v>
      </c>
      <c r="F51" s="57"/>
      <c r="G51" s="60"/>
      <c r="H51" s="114"/>
      <c r="I51" s="114"/>
      <c r="J51" s="114"/>
    </row>
    <row customHeight="1" ht="17.25">
      <c r="A52" s="57">
        <v>103060401</v>
      </c>
      <c r="B52" s="60" t="s">
        <v>2806</v>
      </c>
      <c r="C52" s="61"/>
      <c r="D52" s="61"/>
      <c r="E52" s="68"/>
      <c r="F52" s="57"/>
      <c r="G52" s="60"/>
      <c r="H52" s="114"/>
      <c r="I52" s="114"/>
      <c r="J52" s="114"/>
    </row>
    <row customHeight="1" ht="17.25">
      <c r="A53" s="57">
        <v>103060402</v>
      </c>
      <c r="B53" s="60" t="s">
        <v>2807</v>
      </c>
      <c r="C53" s="61"/>
      <c r="D53" s="61"/>
      <c r="E53" s="68"/>
      <c r="F53" s="57"/>
      <c r="G53" s="60"/>
      <c r="H53" s="115"/>
      <c r="I53" s="115"/>
      <c r="J53" s="115"/>
    </row>
    <row customHeight="1" ht="17.25">
      <c r="A54" s="57">
        <v>103060498</v>
      </c>
      <c r="B54" s="60" t="s">
        <v>2808</v>
      </c>
      <c r="C54" s="61"/>
      <c r="D54" s="61"/>
      <c r="E54" s="68"/>
      <c r="F54" s="57"/>
      <c r="G54" s="60"/>
      <c r="H54" s="114"/>
      <c r="I54" s="114"/>
      <c r="J54" s="114"/>
    </row>
    <row customHeight="1" ht="17.25">
      <c r="A55" s="57">
        <v>1030698</v>
      </c>
      <c r="B55" s="75" t="s">
        <v>2809</v>
      </c>
      <c r="C55" s="61"/>
      <c r="D55" s="61">
        <v>29504</v>
      </c>
      <c r="E55" s="68">
        <v>29364</v>
      </c>
      <c r="F55" s="57"/>
      <c r="G55" s="60"/>
      <c r="H55" s="114"/>
      <c r="I55" s="114"/>
      <c r="J55" s="114"/>
    </row>
  </sheetData>
  <sheetProtection autoFilter="0" sort="1" insertRows="1" insertColumns="1" deleteRows="1" deleteColumns="1"/>
  <mergeCells count="3">
    <mergeCell ref="A1:J1"/>
    <mergeCell ref="A2:J2"/>
    <mergeCell ref="A3:J3"/>
  </mergeCells>
  <dataValidations count="1">
    <dataValidation type="decimal" allowBlank="1" showInputMessage="1" showErrorMessage="1" sqref="C5:E55 H5:J33">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E50AA67-BFAE-807B-FF47-937B7DDD48F4}" mc:Ignorable="x14ac xr xr2 xr3">
  <dimension ref="A1:D14"/>
  <sheetViews>
    <sheetView defaultGridColor="0" colorId="8" topLeftCell="A1" showGridLines="0" workbookViewId="0" showZeros="0">
      <selection activeCell="A1" sqref="A1:D1"/>
    </sheetView>
  </sheetViews>
  <sheetFormatPr defaultColWidth="12.125" customHeight="1" defaultRowHeight="15.652500000000002"/>
  <cols>
    <col min="1" max="1" style="49" width="39.375" customWidth="1"/>
    <col min="2" max="2" style="49" width="26.00390625" customWidth="1"/>
    <col min="3" max="3" style="49" width="39.375" customWidth="1"/>
    <col min="4" max="4" style="49" width="26.00390625" customWidth="1"/>
  </cols>
  <sheetData>
    <row customHeight="1" ht="33.75">
      <c r="A1" s="71" t="str">
        <f>'##BASEINFO'!$B$2&amp;"度"&amp;'##BASEINFO'!$B$7&amp;"国有资本经营预算转移性收支决算录入表"</f>
        <v>2024年度陕州区国有资本经营预算转移性收支决算录入表</v>
      </c>
      <c r="B1" s="71"/>
      <c r="C1" s="71"/>
      <c r="D1" s="71"/>
    </row>
    <row customHeight="1" ht="17.25">
      <c r="A2" s="72" t="s">
        <v>176</v>
      </c>
      <c r="B2" s="72"/>
      <c r="C2" s="72"/>
      <c r="D2" s="72"/>
    </row>
    <row customHeight="1" ht="17.25">
      <c r="A3" s="72" t="str">
        <f>"单位："&amp;'##BASEINFO'!$B$19</f>
        <v>单位：万元</v>
      </c>
      <c r="B3" s="72"/>
      <c r="C3" s="72"/>
      <c r="D3" s="72"/>
    </row>
    <row customHeight="1" ht="17.25">
      <c r="A4" s="54" t="s">
        <v>1943</v>
      </c>
      <c r="B4" s="54" t="s">
        <v>189</v>
      </c>
      <c r="C4" s="54" t="s">
        <v>1943</v>
      </c>
      <c r="D4" s="54" t="s">
        <v>189</v>
      </c>
    </row>
    <row customHeight="1" ht="17.25">
      <c r="A5" s="60" t="s">
        <v>2740</v>
      </c>
      <c r="B5" s="58">
        <f>'L14'!E5</f>
        <v>29364</v>
      </c>
      <c r="C5" s="60" t="s">
        <v>2741</v>
      </c>
      <c r="D5" s="58">
        <f>'L14'!J5</f>
        <v>36</v>
      </c>
    </row>
    <row customHeight="1" ht="17.25">
      <c r="A6" s="60" t="s">
        <v>2811</v>
      </c>
      <c r="B6" s="106">
        <v>70</v>
      </c>
      <c r="C6" s="60" t="s">
        <v>2812</v>
      </c>
      <c r="D6" s="106"/>
    </row>
    <row customHeight="1" ht="17.25">
      <c r="A7" s="60" t="s">
        <v>2813</v>
      </c>
      <c r="B7" s="106"/>
      <c r="C7" s="60" t="s">
        <v>2814</v>
      </c>
      <c r="D7" s="106"/>
    </row>
    <row customHeight="1" ht="17.25">
      <c r="A8" s="60" t="s">
        <v>2815</v>
      </c>
      <c r="B8" s="68">
        <v>70</v>
      </c>
      <c r="C8" s="85" t="s">
        <v>2816</v>
      </c>
      <c r="D8" s="58">
        <f>SUM(D9:D10)</f>
        <v>29398</v>
      </c>
    </row>
    <row customHeight="1" ht="17.25">
      <c r="A9" s="60"/>
      <c r="B9" s="74"/>
      <c r="C9" s="85" t="s">
        <v>2817</v>
      </c>
      <c r="D9" s="59">
        <v>29398</v>
      </c>
    </row>
    <row customHeight="1" ht="17.25">
      <c r="A10" s="60"/>
      <c r="B10" s="74"/>
      <c r="C10" s="85" t="s">
        <v>2818</v>
      </c>
      <c r="D10" s="92"/>
    </row>
    <row customHeight="1" ht="17.25">
      <c r="A11" s="60" t="s">
        <v>2819</v>
      </c>
      <c r="B11" s="106"/>
      <c r="C11" s="85" t="s">
        <v>2820</v>
      </c>
      <c r="D11" s="106"/>
    </row>
    <row customHeight="1" ht="17.25">
      <c r="A12" s="60" t="s">
        <v>2821</v>
      </c>
      <c r="B12" s="106"/>
      <c r="C12" s="60" t="s">
        <v>2822</v>
      </c>
      <c r="D12" s="106"/>
    </row>
    <row customHeight="1" ht="17.25">
      <c r="A13" s="60"/>
      <c r="B13" s="74"/>
      <c r="C13" s="60" t="s">
        <v>2823</v>
      </c>
      <c r="D13" s="58">
        <f>B14-SUM(D5:D8,D11:D12)</f>
        <v>70</v>
      </c>
    </row>
    <row customHeight="1" ht="17.25">
      <c r="A14" s="54" t="s">
        <v>2146</v>
      </c>
      <c r="B14" s="58">
        <f>SUM(B5:B8,B11:B12)</f>
        <v>29504</v>
      </c>
      <c r="C14" s="54" t="s">
        <v>2147</v>
      </c>
      <c r="D14" s="58">
        <f>SUM(D5:D8,D11:D13)</f>
        <v>29504</v>
      </c>
    </row>
  </sheetData>
  <sheetProtection autoFilter="0" sort="1" insertRows="1" insertColumns="1" deleteRows="1" deleteColumns="1"/>
  <mergeCells count="3">
    <mergeCell ref="A1:D1"/>
    <mergeCell ref="A2:D2"/>
    <mergeCell ref="A3:D3"/>
  </mergeCells>
  <dataValidations count="1">
    <dataValidation type="decimal" allowBlank="1" showInputMessage="1" showErrorMessage="1" sqref="B5:B8 D5:D14 B11:B12 B14">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B31037E-BE8E-06A2-CCCC-C5F49C00B765}" mc:Ignorable="x14ac xr xr2 xr3">
  <dimension ref="A1:E20"/>
  <sheetViews>
    <sheetView defaultGridColor="0" colorId="8" topLeftCell="A1" showGridLines="0" workbookViewId="0" showZeros="0">
      <selection activeCell="A1" sqref="A1"/>
    </sheetView>
  </sheetViews>
  <sheetFormatPr defaultColWidth="12.125" customHeight="1" defaultRowHeight="15.652500000000002"/>
  <cols>
    <col min="1" max="5" style="49" width="21.625" customWidth="1"/>
  </cols>
  <sheetData>
    <row customHeight="1" ht="19.5">
      <c r="A1" s="98"/>
      <c r="B1" s="98"/>
      <c r="C1" s="98"/>
      <c r="D1" s="98"/>
      <c r="E1" s="98"/>
    </row>
    <row customHeight="1" ht="19.5">
      <c r="A2" s="98"/>
      <c r="B2" s="98"/>
      <c r="C2" s="98"/>
      <c r="D2" s="98"/>
      <c r="E2" s="98"/>
    </row>
    <row customHeight="1" ht="19.5">
      <c r="A3" s="98"/>
      <c r="B3" s="98"/>
      <c r="C3" s="98"/>
      <c r="D3" s="98"/>
      <c r="E3" s="98"/>
    </row>
    <row customHeight="1" ht="19.5">
      <c r="A4" s="98"/>
      <c r="B4" s="98"/>
      <c r="C4" s="98"/>
      <c r="D4" s="98"/>
      <c r="E4" s="98"/>
    </row>
    <row customHeight="1" ht="19.5">
      <c r="A5" s="98"/>
      <c r="B5" s="98"/>
      <c r="C5" s="98"/>
      <c r="D5" s="98"/>
      <c r="E5" s="98"/>
    </row>
    <row customHeight="1" ht="19.5">
      <c r="A6" s="98"/>
      <c r="B6" s="98"/>
      <c r="C6" s="98"/>
      <c r="D6" s="98"/>
      <c r="E6" s="98"/>
    </row>
    <row customHeight="1" ht="19.5">
      <c r="A7" s="98"/>
      <c r="B7" s="98"/>
      <c r="C7" s="98"/>
      <c r="D7" s="98"/>
      <c r="E7" s="98"/>
    </row>
    <row customHeight="1" ht="19.5">
      <c r="A8" s="98"/>
      <c r="B8" s="98"/>
      <c r="C8" s="98"/>
      <c r="D8" s="98"/>
      <c r="E8" s="98"/>
    </row>
    <row customHeight="1" ht="41.25">
      <c r="A9" s="99" t="s">
        <v>93</v>
      </c>
      <c r="B9" s="99"/>
      <c r="C9" s="99"/>
      <c r="D9" s="99"/>
      <c r="E9" s="99"/>
    </row>
    <row customHeight="1" ht="19.5">
      <c r="A10" s="98"/>
      <c r="B10" s="98"/>
      <c r="C10" s="98"/>
      <c r="D10" s="98"/>
      <c r="E10" s="98"/>
    </row>
    <row customHeight="1" ht="19.5">
      <c r="A11" s="98"/>
      <c r="B11" s="98"/>
      <c r="C11" s="98"/>
      <c r="D11" s="98"/>
      <c r="E11" s="98"/>
    </row>
    <row customHeight="1" ht="19.5">
      <c r="A12" s="98"/>
      <c r="B12" s="98"/>
      <c r="C12" s="98"/>
      <c r="D12" s="98"/>
      <c r="E12" s="98"/>
    </row>
    <row customHeight="1" ht="19.5">
      <c r="A13" s="98"/>
      <c r="B13" s="98"/>
      <c r="C13" s="98"/>
      <c r="D13" s="98"/>
      <c r="E13" s="98"/>
    </row>
    <row customHeight="1" ht="19.5">
      <c r="A14" s="98"/>
      <c r="B14" s="98"/>
      <c r="C14" s="98"/>
      <c r="D14" s="98"/>
      <c r="E14" s="98"/>
    </row>
    <row customHeight="1" ht="19.5">
      <c r="A15" s="98"/>
      <c r="B15" s="98"/>
      <c r="C15" s="98"/>
      <c r="D15" s="98"/>
      <c r="E15" s="98"/>
    </row>
    <row customHeight="1" ht="19.5">
      <c r="A16" s="98"/>
      <c r="B16" s="98"/>
      <c r="C16" s="98"/>
      <c r="D16" s="98"/>
      <c r="E16" s="98"/>
    </row>
    <row customHeight="1" ht="19.5">
      <c r="A17" s="98"/>
      <c r="B17" s="98"/>
      <c r="C17" s="98"/>
      <c r="D17" s="98"/>
      <c r="E17" s="98"/>
    </row>
    <row customHeight="1" ht="19.5">
      <c r="A18" s="98"/>
      <c r="B18" s="98"/>
      <c r="C18" s="98"/>
      <c r="D18" s="98"/>
      <c r="E18" s="98"/>
    </row>
    <row customHeight="1" ht="19.5">
      <c r="A19" s="98"/>
      <c r="B19" s="98"/>
      <c r="C19" s="98"/>
      <c r="D19" s="98"/>
      <c r="E19" s="98"/>
    </row>
    <row customHeight="1" ht="19.5">
      <c r="A20" s="98"/>
      <c r="B20" s="98"/>
      <c r="C20" s="98"/>
      <c r="D20" s="98"/>
      <c r="E20" s="98"/>
    </row>
  </sheetData>
  <sheetProtection autoFilter="0" sort="1" insertRows="1" insertColumns="1" deleteRows="1" deleteColumns="1"/>
  <mergeCells count="1">
    <mergeCell ref="A9:E9"/>
  </mergeCell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533E70C-811D-1B47-F2F7-C5D6F6182504}" mc:Ignorable="x14ac xr xr2 xr3">
  <dimension ref="A1:I20"/>
  <sheetViews>
    <sheetView defaultGridColor="0" colorId="8" topLeftCell="A1" showGridLines="0" workbookViewId="0" showZeros="0">
      <selection activeCell="A1" sqref="A1:I1"/>
    </sheetView>
  </sheetViews>
  <sheetFormatPr defaultColWidth="12.125" customHeight="1" defaultRowHeight="15.652500000000002"/>
  <cols>
    <col min="1" max="1" style="49" width="30.00390625" customWidth="1"/>
    <col min="2" max="2" style="49" width="13.125" customWidth="1"/>
    <col min="4" max="4" style="49" width="12.50390625" customWidth="1"/>
    <col min="5" max="5" style="49" width="13.125" customWidth="1"/>
    <col min="6" max="6" style="49" width="12.25390625" customWidth="1"/>
    <col min="7" max="7" style="49" width="11.875" customWidth="1"/>
    <col min="8" max="9" style="49" width="12.625" customWidth="1"/>
  </cols>
  <sheetData>
    <row customHeight="1" ht="33.75">
      <c r="A1" s="71" t="str">
        <f>'##BASEINFO'!$B$2&amp;"度"&amp;'##BASEINFO'!$B$7&amp;"社会保险基金预算收支及结余情况录入表"</f>
        <v>2024年度陕州区社会保险基金预算收支及结余情况录入表</v>
      </c>
      <c r="B1" s="71"/>
      <c r="C1" s="71"/>
      <c r="D1" s="71"/>
      <c r="E1" s="71"/>
      <c r="F1" s="71"/>
      <c r="G1" s="71"/>
      <c r="H1" s="71"/>
      <c r="I1" s="71"/>
    </row>
    <row customHeight="1" ht="17.25">
      <c r="A2" s="72" t="s">
        <v>177</v>
      </c>
      <c r="B2" s="72"/>
      <c r="C2" s="72"/>
      <c r="D2" s="72"/>
      <c r="E2" s="72"/>
      <c r="F2" s="72"/>
      <c r="G2" s="72"/>
      <c r="H2" s="72"/>
      <c r="I2" s="72"/>
    </row>
    <row customHeight="1" ht="17.25">
      <c r="A3" s="72" t="str">
        <f>"单位："&amp;'##BASEINFO'!$B$19</f>
        <v>单位：万元</v>
      </c>
      <c r="B3" s="72"/>
      <c r="C3" s="72"/>
      <c r="D3" s="72"/>
      <c r="E3" s="72"/>
      <c r="F3" s="72"/>
      <c r="G3" s="72"/>
      <c r="H3" s="72"/>
      <c r="I3" s="72"/>
    </row>
    <row customHeight="1" ht="43.5">
      <c r="A4" s="54" t="s">
        <v>2825</v>
      </c>
      <c r="B4" s="73" t="s">
        <v>2826</v>
      </c>
      <c r="C4" s="73" t="s">
        <v>2827</v>
      </c>
      <c r="D4" s="73" t="s">
        <v>2828</v>
      </c>
      <c r="E4" s="73" t="s">
        <v>2829</v>
      </c>
      <c r="F4" s="73" t="s">
        <v>2830</v>
      </c>
      <c r="G4" s="73" t="s">
        <v>2831</v>
      </c>
      <c r="H4" s="73" t="s">
        <v>2832</v>
      </c>
      <c r="I4" s="73" t="s">
        <v>2833</v>
      </c>
    </row>
    <row customHeight="1" ht="17.25">
      <c r="A5" s="75" t="s">
        <v>2834</v>
      </c>
      <c r="B5" s="58">
        <f>SUM(C5:I5)</f>
        <v>14177</v>
      </c>
      <c r="C5" s="61"/>
      <c r="D5" s="61">
        <v>14177</v>
      </c>
      <c r="E5" s="61"/>
      <c r="F5" s="61"/>
      <c r="G5" s="61"/>
      <c r="H5" s="61"/>
      <c r="I5" s="61"/>
    </row>
    <row customHeight="1" ht="17.25">
      <c r="A6" s="60" t="s">
        <v>2835</v>
      </c>
      <c r="B6" s="58">
        <f>SUM(C6:I6)</f>
        <v>2364</v>
      </c>
      <c r="C6" s="61"/>
      <c r="D6" s="61">
        <v>2364</v>
      </c>
      <c r="E6" s="61"/>
      <c r="F6" s="61"/>
      <c r="G6" s="61"/>
      <c r="H6" s="61"/>
      <c r="I6" s="61"/>
    </row>
    <row customHeight="1" ht="15.75">
      <c r="A7" s="60" t="s">
        <v>2836</v>
      </c>
      <c r="B7" s="58">
        <f>SUM(C7:I7)</f>
        <v>2385</v>
      </c>
      <c r="C7" s="61"/>
      <c r="D7" s="61">
        <v>2385</v>
      </c>
      <c r="E7" s="61"/>
      <c r="F7" s="61"/>
      <c r="G7" s="61"/>
      <c r="H7" s="61"/>
      <c r="I7" s="61"/>
    </row>
    <row customHeight="1" ht="15.75">
      <c r="A8" s="60" t="s">
        <v>2837</v>
      </c>
      <c r="B8" s="58">
        <f>SUM(C8:I8)</f>
        <v>234</v>
      </c>
      <c r="C8" s="61"/>
      <c r="D8" s="61">
        <v>234</v>
      </c>
      <c r="E8" s="61"/>
      <c r="F8" s="61"/>
      <c r="G8" s="61"/>
      <c r="H8" s="61"/>
      <c r="I8" s="61"/>
    </row>
    <row customHeight="1" ht="17.25">
      <c r="A9" s="60" t="s">
        <v>2838</v>
      </c>
      <c r="B9" s="58">
        <f>SUM(C9:I9)</f>
        <v>664</v>
      </c>
      <c r="C9" s="61"/>
      <c r="D9" s="61">
        <v>664</v>
      </c>
      <c r="E9" s="61"/>
      <c r="F9" s="61"/>
      <c r="G9" s="61"/>
      <c r="H9" s="61"/>
      <c r="I9" s="61"/>
    </row>
    <row customHeight="1" ht="17.25">
      <c r="A10" s="60" t="s">
        <v>2839</v>
      </c>
      <c r="B10" s="58">
        <f>SUM(C10:I10)</f>
        <v>20</v>
      </c>
      <c r="C10" s="61"/>
      <c r="D10" s="61">
        <v>20</v>
      </c>
      <c r="E10" s="61"/>
      <c r="F10" s="61"/>
      <c r="G10" s="61"/>
      <c r="H10" s="61"/>
      <c r="I10" s="61"/>
    </row>
    <row customHeight="1" ht="17.25">
      <c r="A11" s="60" t="s">
        <v>2840</v>
      </c>
      <c r="B11" s="58">
        <f>SUM(C11:I11)</f>
        <v>13</v>
      </c>
      <c r="C11" s="61"/>
      <c r="D11" s="61">
        <v>13</v>
      </c>
      <c r="E11" s="61"/>
      <c r="F11" s="61"/>
      <c r="G11" s="61"/>
      <c r="H11" s="61"/>
      <c r="I11" s="61"/>
    </row>
    <row customHeight="1" ht="15.75">
      <c r="A12" s="60" t="s">
        <v>2841</v>
      </c>
      <c r="B12" s="58">
        <f>SUM(C12:I12)</f>
        <v>0</v>
      </c>
      <c r="C12" s="61"/>
      <c r="D12" s="61"/>
      <c r="E12" s="61"/>
      <c r="F12" s="61"/>
      <c r="G12" s="61"/>
      <c r="H12" s="61"/>
      <c r="I12" s="61"/>
    </row>
    <row customHeight="1" ht="17.25">
      <c r="A13" s="75" t="s">
        <v>2842</v>
      </c>
      <c r="B13" s="58">
        <f>SUM(C13:I13)</f>
        <v>10926</v>
      </c>
      <c r="C13" s="61"/>
      <c r="D13" s="61">
        <v>10926</v>
      </c>
      <c r="E13" s="61"/>
      <c r="F13" s="61"/>
      <c r="G13" s="61"/>
      <c r="H13" s="61"/>
      <c r="I13" s="61"/>
    </row>
    <row customHeight="1" ht="17.25">
      <c r="A14" s="60" t="s">
        <v>2843</v>
      </c>
      <c r="B14" s="103">
        <f>SUM(C14:I14)</f>
        <v>10917</v>
      </c>
      <c r="C14" s="61"/>
      <c r="D14" s="61">
        <v>10917</v>
      </c>
      <c r="E14" s="61"/>
      <c r="F14" s="61"/>
      <c r="G14" s="61"/>
      <c r="H14" s="61"/>
      <c r="I14" s="61"/>
    </row>
    <row customHeight="1" ht="17.25">
      <c r="A15" s="67" t="s">
        <v>2844</v>
      </c>
      <c r="B15" s="58">
        <f>SUM(C15:I15)</f>
        <v>9</v>
      </c>
      <c r="C15" s="61"/>
      <c r="D15" s="61">
        <v>9</v>
      </c>
      <c r="E15" s="61"/>
      <c r="F15" s="61"/>
      <c r="G15" s="61"/>
      <c r="H15" s="61"/>
      <c r="I15" s="61"/>
    </row>
    <row customHeight="1" ht="17.25">
      <c r="A16" s="60" t="s">
        <v>2845</v>
      </c>
      <c r="B16" s="104">
        <f>SUM(C16:I16)</f>
        <v>0</v>
      </c>
      <c r="C16" s="61"/>
      <c r="D16" s="61"/>
      <c r="E16" s="61"/>
      <c r="F16" s="61"/>
      <c r="G16" s="61"/>
      <c r="H16" s="61"/>
      <c r="I16" s="61"/>
    </row>
    <row customHeight="1" ht="15.75">
      <c r="A17" s="60" t="s">
        <v>2846</v>
      </c>
      <c r="B17" s="58">
        <f>SUM(C17:I17)</f>
        <v>0</v>
      </c>
      <c r="C17" s="61"/>
      <c r="D17" s="61"/>
      <c r="E17" s="61"/>
      <c r="F17" s="61"/>
      <c r="G17" s="61"/>
      <c r="H17" s="61"/>
      <c r="I17" s="61"/>
    </row>
    <row customHeight="1" ht="17.25">
      <c r="A18" s="75" t="s">
        <v>2847</v>
      </c>
      <c r="B18" s="58">
        <f>SUM(C18:I18)</f>
        <v>3251</v>
      </c>
      <c r="C18" s="58">
        <f>SUM(C5)-SUM(C13)</f>
        <v>0</v>
      </c>
      <c r="D18" s="58">
        <f>SUM(D5)-SUM(D13)</f>
        <v>3251</v>
      </c>
      <c r="E18" s="58">
        <f>SUM(E5)-SUM(E13)</f>
        <v>0</v>
      </c>
      <c r="F18" s="58">
        <f>SUM(F5)-SUM(F13)</f>
        <v>0</v>
      </c>
      <c r="G18" s="58">
        <f>SUM(G5)-SUM(G13)</f>
        <v>0</v>
      </c>
      <c r="H18" s="58">
        <f>SUM(H5)-SUM(H13)</f>
        <v>0</v>
      </c>
      <c r="I18" s="58">
        <f>SUM(I5)-SUM(I13)</f>
        <v>0</v>
      </c>
    </row>
    <row customHeight="1" ht="17.25">
      <c r="A19" s="75" t="s">
        <v>2848</v>
      </c>
      <c r="B19" s="58">
        <f>SUM(C19:I19)</f>
        <v>31648</v>
      </c>
      <c r="C19" s="61"/>
      <c r="D19" s="61">
        <v>31648</v>
      </c>
      <c r="E19" s="61"/>
      <c r="F19" s="61"/>
      <c r="G19" s="61"/>
      <c r="H19" s="61"/>
      <c r="I19" s="61"/>
    </row>
    <row customHeight="1" ht="15.75">
      <c r="B20" s="105"/>
      <c r="C20" s="105"/>
      <c r="D20" s="105"/>
      <c r="E20" s="105"/>
      <c r="F20" s="105"/>
      <c r="G20" s="105"/>
      <c r="H20" s="105"/>
      <c r="I20" s="105"/>
    </row>
  </sheetData>
  <sheetProtection autoFilter="0" sort="1" insertRows="1" insertColumns="1" deleteRows="1" deleteColumns="1"/>
  <mergeCells count="3">
    <mergeCell ref="A1:I1"/>
    <mergeCell ref="A2:I2"/>
    <mergeCell ref="A3:I3"/>
  </mergeCells>
  <dataValidations count="1">
    <dataValidation type="decimal" allowBlank="1" showInputMessage="1" showErrorMessage="1" sqref="B5:I19">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93A23F4-E086-497E-AEF8-96C0B86C17DA}" mc:Ignorable="x14ac xr xr2 xr3">
  <dimension ref="A1:J20"/>
  <sheetViews>
    <sheetView defaultGridColor="0" colorId="8" topLeftCell="A1" showGridLines="0" workbookViewId="0" showZeros="0">
      <selection activeCell="A1" sqref="A1:J1"/>
    </sheetView>
  </sheetViews>
  <sheetFormatPr defaultColWidth="12.125" customHeight="1" defaultRowHeight="16.95"/>
  <cols>
    <col min="1" max="1" style="49" width="33.50390625" customWidth="1"/>
    <col min="2" max="10" style="49" width="14.75390625" customWidth="1"/>
  </cols>
  <sheetData>
    <row customHeight="1" ht="33.75">
      <c r="A1" s="71" t="str">
        <f>'##BASEINFO'!$B$2&amp;"度"&amp;'##BASEINFO'!$B$7&amp;"地方政府债务余额情况录入表"</f>
        <v>2024年度陕州区地方政府债务余额情况录入表</v>
      </c>
      <c r="B1" s="71"/>
      <c r="C1" s="71"/>
      <c r="D1" s="71"/>
      <c r="E1" s="71"/>
      <c r="F1" s="71"/>
      <c r="G1" s="71"/>
      <c r="H1" s="71"/>
      <c r="I1" s="71"/>
      <c r="J1" s="71"/>
    </row>
    <row customHeight="1" ht="17.25">
      <c r="A2" s="72" t="s">
        <v>178</v>
      </c>
      <c r="B2" s="72"/>
      <c r="C2" s="72"/>
      <c r="D2" s="72"/>
      <c r="E2" s="72"/>
      <c r="F2" s="72"/>
      <c r="G2" s="72"/>
      <c r="H2" s="72"/>
      <c r="I2" s="72"/>
      <c r="J2" s="72"/>
    </row>
    <row customHeight="1" ht="17.25">
      <c r="A3" s="72" t="str">
        <f>"单位："&amp;'##BASEINFO'!$B$19</f>
        <v>单位：万元</v>
      </c>
      <c r="B3" s="72"/>
      <c r="C3" s="72"/>
      <c r="D3" s="72"/>
      <c r="E3" s="72"/>
      <c r="F3" s="72"/>
      <c r="G3" s="72"/>
      <c r="H3" s="72"/>
      <c r="I3" s="72"/>
      <c r="J3" s="72"/>
    </row>
    <row customHeight="1" ht="17.25">
      <c r="A4" s="54" t="s">
        <v>1943</v>
      </c>
      <c r="B4" s="54" t="s">
        <v>2826</v>
      </c>
      <c r="C4" s="54" t="s">
        <v>2850</v>
      </c>
      <c r="D4" s="54"/>
      <c r="E4" s="54"/>
      <c r="F4" s="54"/>
      <c r="G4" s="54"/>
      <c r="H4" s="54" t="s">
        <v>2851</v>
      </c>
      <c r="I4" s="54"/>
      <c r="J4" s="54"/>
    </row>
    <row customHeight="1" ht="17.25">
      <c r="A5" s="54"/>
      <c r="B5" s="54"/>
      <c r="C5" s="54" t="s">
        <v>2152</v>
      </c>
      <c r="D5" s="54" t="s">
        <v>2852</v>
      </c>
      <c r="E5" s="54" t="s">
        <v>2853</v>
      </c>
      <c r="F5" s="54" t="s">
        <v>2854</v>
      </c>
      <c r="G5" s="54" t="s">
        <v>2855</v>
      </c>
      <c r="H5" s="54" t="s">
        <v>2152</v>
      </c>
      <c r="I5" s="54" t="s">
        <v>2856</v>
      </c>
      <c r="J5" s="54" t="s">
        <v>2857</v>
      </c>
    </row>
    <row customHeight="1" ht="17.25">
      <c r="A6" s="60" t="s">
        <v>2858</v>
      </c>
      <c r="B6" s="58">
        <f>SUM(C6,H6)</f>
        <v>482937</v>
      </c>
      <c r="C6" s="58">
        <f>SUM(D6:G6)</f>
        <v>75635</v>
      </c>
      <c r="D6" s="68">
        <v>75592</v>
      </c>
      <c r="E6" s="68"/>
      <c r="F6" s="68">
        <v>43</v>
      </c>
      <c r="G6" s="68"/>
      <c r="H6" s="58">
        <f>SUM(I6:J6)</f>
        <v>407302</v>
      </c>
      <c r="I6" s="68">
        <v>407302</v>
      </c>
      <c r="J6" s="68"/>
    </row>
    <row customHeight="1" ht="17.25">
      <c r="A7" s="60" t="s">
        <v>2859</v>
      </c>
      <c r="B7" s="58">
        <f>C7+H7</f>
        <v>573913</v>
      </c>
      <c r="C7" s="59">
        <v>82741</v>
      </c>
      <c r="D7" s="74"/>
      <c r="E7" s="74"/>
      <c r="F7" s="74"/>
      <c r="G7" s="101"/>
      <c r="H7" s="59">
        <v>491172</v>
      </c>
      <c r="I7" s="74"/>
      <c r="J7" s="74"/>
    </row>
    <row customHeight="1" ht="17.25">
      <c r="A8" s="85" t="s">
        <v>2860</v>
      </c>
      <c r="B8" s="58">
        <f>C8+H8</f>
        <v>153349</v>
      </c>
      <c r="C8" s="58">
        <f>SUM(D8:G8)</f>
        <v>9149</v>
      </c>
      <c r="D8" s="59">
        <v>5600</v>
      </c>
      <c r="E8" s="59"/>
      <c r="F8" s="102">
        <v>3549</v>
      </c>
      <c r="G8" s="59"/>
      <c r="H8" s="58">
        <f>J8+I8</f>
        <v>144200</v>
      </c>
      <c r="I8" s="59">
        <v>144200</v>
      </c>
      <c r="J8" s="59"/>
    </row>
    <row customHeight="1" ht="17.25">
      <c r="A9" s="60" t="s">
        <v>2861</v>
      </c>
      <c r="B9" s="58">
        <f>C9+H9</f>
        <v>86550</v>
      </c>
      <c r="C9" s="58">
        <f>SUM(D9:G9)</f>
        <v>2378</v>
      </c>
      <c r="D9" s="59">
        <v>2372</v>
      </c>
      <c r="E9" s="59"/>
      <c r="F9" s="59">
        <v>6</v>
      </c>
      <c r="G9" s="69"/>
      <c r="H9" s="58">
        <f>J9+I9</f>
        <v>84172</v>
      </c>
      <c r="I9" s="59">
        <v>68172</v>
      </c>
      <c r="J9" s="59">
        <v>16000</v>
      </c>
    </row>
    <row customHeight="1" ht="17.25">
      <c r="A10" s="60" t="s">
        <v>2862</v>
      </c>
      <c r="B10" s="58">
        <f>C10+H10</f>
        <v>-15953</v>
      </c>
      <c r="C10" s="58">
        <f>SUM(D10:G10)</f>
        <v>47</v>
      </c>
      <c r="D10" s="59"/>
      <c r="E10" s="59"/>
      <c r="F10" s="59">
        <v>47</v>
      </c>
      <c r="G10" s="59"/>
      <c r="H10" s="58">
        <f>I10+J10</f>
        <v>-16000</v>
      </c>
      <c r="I10" s="59"/>
      <c r="J10" s="59">
        <v>-16000</v>
      </c>
    </row>
    <row customHeight="1" ht="17.25">
      <c r="A11" s="60" t="s">
        <v>2863</v>
      </c>
      <c r="B11" s="58">
        <f>C11+H11</f>
        <v>565689</v>
      </c>
      <c r="C11" s="58">
        <f>SUM(D11:G11)</f>
        <v>82359</v>
      </c>
      <c r="D11" s="58">
        <f>D6+D8-D9-D10</f>
        <v>78820</v>
      </c>
      <c r="E11" s="58">
        <f>E6+E8-E9-E10</f>
        <v>0</v>
      </c>
      <c r="F11" s="58">
        <f>F6+F8-F9-F10</f>
        <v>3539</v>
      </c>
      <c r="G11" s="58">
        <f>G6+G8-G9-G10</f>
        <v>0</v>
      </c>
      <c r="H11" s="58">
        <f>SUM(I11:J11)</f>
        <v>483330</v>
      </c>
      <c r="I11" s="58">
        <f>I6+I8-I9-I10</f>
        <v>483330</v>
      </c>
      <c r="J11" s="58">
        <f>J6+J8-J9-J10</f>
        <v>0</v>
      </c>
    </row>
    <row customHeight="1" ht="15.75"/>
    <row customHeight="1" ht="15.75"/>
    <row customHeight="1" ht="15.75"/>
    <row customHeight="1" ht="15.75"/>
    <row customHeight="1" ht="15.75"/>
    <row customHeight="1" ht="15.75"/>
    <row customHeight="1" ht="15.75"/>
    <row customHeight="1" ht="15.75"/>
    <row customHeight="1" ht="15.75"/>
  </sheetData>
  <sheetProtection autoFilter="0" sort="1" insertRows="1" insertColumns="1" deleteRows="1" deleteColumns="1"/>
  <mergeCells count="7">
    <mergeCell ref="A1:J1"/>
    <mergeCell ref="A2:J2"/>
    <mergeCell ref="A3:J3"/>
    <mergeCell ref="C4:G4"/>
    <mergeCell ref="H4:J4"/>
    <mergeCell ref="A4:A5"/>
    <mergeCell ref="B4:B5"/>
  </mergeCells>
  <dataValidations count="1">
    <dataValidation type="decimal" allowBlank="1" showInputMessage="1" showErrorMessage="1" sqref="B6:C11 D6 D8:D11 E6 E8:E11 F6 F8:F11 G6 G8:G11 H6:H11 I6 I8:I11 J6 J8:J11">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DD423B1-29E8-3D73-E217-DE33FD50172F}" mc:Ignorable="x14ac xr xr2 xr3">
  <dimension ref="A1:F20"/>
  <sheetViews>
    <sheetView defaultGridColor="0" colorId="8" topLeftCell="A1" showGridLines="0" workbookViewId="0" showZeros="0">
      <selection activeCell="A1" sqref="A1:F1"/>
    </sheetView>
  </sheetViews>
  <sheetFormatPr defaultColWidth="12.125" customHeight="1" defaultRowHeight="17.1525"/>
  <cols>
    <col min="1" max="1" style="49" width="35.50390625" customWidth="1"/>
    <col min="2" max="6" style="49" width="15.75390625" customWidth="1"/>
  </cols>
  <sheetData>
    <row customHeight="1" ht="42">
      <c r="A1" s="71" t="str">
        <f>'##BASEINFO'!$B$2&amp;"度"&amp;'##BASEINFO'!$B$7&amp;"地方政府专项债务分项目余额情况录入表"</f>
        <v>2024年度陕州区地方政府专项债务分项目余额情况录入表</v>
      </c>
      <c r="B1" s="71"/>
      <c r="C1" s="71"/>
      <c r="D1" s="71"/>
      <c r="E1" s="71"/>
      <c r="F1" s="71"/>
    </row>
    <row customHeight="1" ht="17.25">
      <c r="A2" s="72" t="s">
        <v>179</v>
      </c>
      <c r="B2" s="72"/>
      <c r="C2" s="72"/>
      <c r="D2" s="72"/>
      <c r="E2" s="72"/>
      <c r="F2" s="72"/>
    </row>
    <row customHeight="1" ht="17.25">
      <c r="A3" s="72" t="str">
        <f>"单位："&amp;'##BASEINFO'!$B$19</f>
        <v>单位：万元</v>
      </c>
      <c r="B3" s="72"/>
      <c r="C3" s="72"/>
      <c r="D3" s="72"/>
      <c r="E3" s="72"/>
      <c r="F3" s="72"/>
    </row>
    <row customHeight="1" ht="36.75">
      <c r="A4" s="54" t="s">
        <v>1943</v>
      </c>
      <c r="B4" s="73" t="s">
        <v>2858</v>
      </c>
      <c r="C4" s="73" t="s">
        <v>2860</v>
      </c>
      <c r="D4" s="73" t="s">
        <v>2861</v>
      </c>
      <c r="E4" s="73" t="s">
        <v>2862</v>
      </c>
      <c r="F4" s="73" t="s">
        <v>2863</v>
      </c>
    </row>
    <row customHeight="1" ht="17.25">
      <c r="A5" s="100" t="s">
        <v>2865</v>
      </c>
      <c r="B5" s="58">
        <f>SUM(B6:B20)</f>
        <v>407302</v>
      </c>
      <c r="C5" s="58">
        <f>SUM(C6:C20)</f>
        <v>144200</v>
      </c>
      <c r="D5" s="58">
        <f>SUM(D6:D20)</f>
        <v>84172</v>
      </c>
      <c r="E5" s="58">
        <f>SUM(E6:E20)</f>
        <v>-16000</v>
      </c>
      <c r="F5" s="58">
        <f>SUM(F6:F20)</f>
        <v>483330</v>
      </c>
    </row>
    <row customHeight="1" ht="17.25">
      <c r="A6" s="60" t="s">
        <v>2866</v>
      </c>
      <c r="B6" s="68"/>
      <c r="C6" s="59"/>
      <c r="D6" s="59"/>
      <c r="E6" s="59"/>
      <c r="F6" s="58">
        <f>B6+C6-D6-E6</f>
        <v>0</v>
      </c>
    </row>
    <row customHeight="1" ht="17.25">
      <c r="A7" s="60" t="s">
        <v>2867</v>
      </c>
      <c r="B7" s="68"/>
      <c r="C7" s="59"/>
      <c r="D7" s="59"/>
      <c r="E7" s="59"/>
      <c r="F7" s="58">
        <f>B7+C7-D7-E7</f>
        <v>0</v>
      </c>
    </row>
    <row customHeight="1" ht="17.25">
      <c r="A8" s="60" t="s">
        <v>2868</v>
      </c>
      <c r="B8" s="59">
        <v>17002</v>
      </c>
      <c r="C8" s="59">
        <v>36580</v>
      </c>
      <c r="D8" s="59">
        <v>25172</v>
      </c>
      <c r="E8" s="59">
        <v>-16000</v>
      </c>
      <c r="F8" s="58">
        <f>B8+C8-D8-E8</f>
        <v>44410</v>
      </c>
    </row>
    <row customHeight="1" ht="17.25">
      <c r="A9" s="60" t="s">
        <v>2869</v>
      </c>
      <c r="B9" s="68"/>
      <c r="C9" s="59"/>
      <c r="D9" s="59"/>
      <c r="E9" s="59"/>
      <c r="F9" s="58">
        <f>B9+C9-D9-E9</f>
        <v>0</v>
      </c>
    </row>
    <row customHeight="1" ht="17.25">
      <c r="A10" s="60" t="s">
        <v>2870</v>
      </c>
      <c r="B10" s="68"/>
      <c r="C10" s="59"/>
      <c r="D10" s="59"/>
      <c r="E10" s="59"/>
      <c r="F10" s="58">
        <f>B10+C10-D10-E10</f>
        <v>0</v>
      </c>
    </row>
    <row customHeight="1" ht="17.25">
      <c r="A11" s="60" t="s">
        <v>2871</v>
      </c>
      <c r="B11" s="68"/>
      <c r="C11" s="59"/>
      <c r="D11" s="59"/>
      <c r="E11" s="59"/>
      <c r="F11" s="58">
        <f>B11+C11-D11-E11</f>
        <v>0</v>
      </c>
    </row>
    <row customHeight="1" ht="15.75">
      <c r="A12" s="60" t="s">
        <v>2872</v>
      </c>
      <c r="B12" s="68"/>
      <c r="C12" s="59"/>
      <c r="D12" s="59"/>
      <c r="E12" s="59"/>
      <c r="F12" s="58">
        <f>B12+C12-D12-E12</f>
        <v>0</v>
      </c>
    </row>
    <row customHeight="1" ht="15.75">
      <c r="A13" s="60" t="s">
        <v>2873</v>
      </c>
      <c r="B13" s="68">
        <v>263500</v>
      </c>
      <c r="C13" s="59">
        <v>77220</v>
      </c>
      <c r="D13" s="59">
        <v>59000</v>
      </c>
      <c r="E13" s="59"/>
      <c r="F13" s="58">
        <f>B13+C13-D13-E13</f>
        <v>281720</v>
      </c>
    </row>
    <row customHeight="1" ht="17.25">
      <c r="A14" s="60" t="s">
        <v>2874</v>
      </c>
      <c r="B14" s="68"/>
      <c r="C14" s="59"/>
      <c r="D14" s="59"/>
      <c r="E14" s="59"/>
      <c r="F14" s="58">
        <f>B14+C14-D14-E14</f>
        <v>0</v>
      </c>
    </row>
    <row customHeight="1" ht="17.25">
      <c r="A15" s="60" t="s">
        <v>2875</v>
      </c>
      <c r="B15" s="68"/>
      <c r="C15" s="59"/>
      <c r="D15" s="59"/>
      <c r="E15" s="59"/>
      <c r="F15" s="58">
        <f>B15+C15-D15-E15</f>
        <v>0</v>
      </c>
    </row>
    <row customHeight="1" ht="17.25">
      <c r="A16" s="60" t="s">
        <v>2876</v>
      </c>
      <c r="B16" s="68"/>
      <c r="C16" s="59"/>
      <c r="D16" s="59"/>
      <c r="E16" s="59"/>
      <c r="F16" s="58">
        <f>B16+C16-D16-E16</f>
        <v>0</v>
      </c>
    </row>
    <row customHeight="1" ht="15.75">
      <c r="A17" s="60" t="s">
        <v>2877</v>
      </c>
      <c r="B17" s="68"/>
      <c r="C17" s="59"/>
      <c r="D17" s="59"/>
      <c r="E17" s="59"/>
      <c r="F17" s="58">
        <f>B17+C17-D17-E17</f>
        <v>0</v>
      </c>
    </row>
    <row customHeight="1" ht="17.25">
      <c r="A18" s="60" t="s">
        <v>2719</v>
      </c>
      <c r="B18" s="68"/>
      <c r="C18" s="59"/>
      <c r="D18" s="59"/>
      <c r="E18" s="59"/>
      <c r="F18" s="58">
        <f>B18+C18-D18-E18</f>
        <v>0</v>
      </c>
    </row>
    <row customHeight="1" ht="15.75">
      <c r="A19" s="60" t="s">
        <v>2878</v>
      </c>
      <c r="B19" s="68">
        <v>126800</v>
      </c>
      <c r="C19" s="59">
        <v>30400</v>
      </c>
      <c r="D19" s="59"/>
      <c r="E19" s="59"/>
      <c r="F19" s="58">
        <f>B19+C19-D19-E19</f>
        <v>157200</v>
      </c>
    </row>
    <row customHeight="1" ht="17.25">
      <c r="A20" s="60" t="s">
        <v>2879</v>
      </c>
      <c r="B20" s="59"/>
      <c r="C20" s="59"/>
      <c r="D20" s="59"/>
      <c r="E20" s="59"/>
      <c r="F20" s="58">
        <f>B20+C20-D20-E20</f>
        <v>0</v>
      </c>
    </row>
  </sheetData>
  <sheetProtection autoFilter="0" sort="1" insertRows="1" insertColumns="1" deleteRows="1" deleteColumns="1"/>
  <mergeCells count="3">
    <mergeCell ref="A1:F1"/>
    <mergeCell ref="A2:F2"/>
    <mergeCell ref="A3:F3"/>
  </mergeCells>
  <dataValidations count="1">
    <dataValidation type="decimal" allowBlank="1" showInputMessage="1" showErrorMessage="1" sqref="B5:F20">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9C2C66D-55FD-E9D1-3E72-D668E25997AB}" mc:Ignorable="x14ac xr xr2 xr3">
  <dimension ref="A1:E20"/>
  <sheetViews>
    <sheetView defaultGridColor="0" colorId="8" topLeftCell="A1" showGridLines="0" workbookViewId="0" showZeros="0">
      <selection activeCell="A1" sqref="A1"/>
    </sheetView>
  </sheetViews>
  <sheetFormatPr defaultColWidth="12.125" customHeight="1" defaultRowHeight="17.1525"/>
  <cols>
    <col min="1" max="5" style="49" width="21.00390625" customWidth="1"/>
  </cols>
  <sheetData>
    <row customHeight="1" ht="19.5">
      <c r="A1" s="98"/>
      <c r="B1" s="98"/>
      <c r="C1" s="98"/>
      <c r="D1" s="98"/>
      <c r="E1" s="98"/>
    </row>
    <row customHeight="1" ht="19.5">
      <c r="A2" s="98"/>
      <c r="B2" s="98"/>
      <c r="C2" s="98"/>
      <c r="D2" s="98"/>
      <c r="E2" s="98"/>
    </row>
    <row customHeight="1" ht="19.5">
      <c r="A3" s="98"/>
      <c r="B3" s="98"/>
      <c r="C3" s="98"/>
      <c r="D3" s="98"/>
      <c r="E3" s="98"/>
    </row>
    <row customHeight="1" ht="19.5">
      <c r="A4" s="98"/>
      <c r="B4" s="98"/>
      <c r="C4" s="98"/>
      <c r="D4" s="98"/>
      <c r="E4" s="98"/>
    </row>
    <row customHeight="1" ht="19.5">
      <c r="A5" s="98"/>
      <c r="B5" s="98"/>
      <c r="C5" s="98"/>
      <c r="D5" s="98"/>
      <c r="E5" s="98"/>
    </row>
    <row customHeight="1" ht="19.5">
      <c r="A6" s="98"/>
      <c r="B6" s="98"/>
      <c r="C6" s="98"/>
      <c r="D6" s="98"/>
      <c r="E6" s="98"/>
    </row>
    <row customHeight="1" ht="19.5">
      <c r="A7" s="98"/>
      <c r="B7" s="98"/>
      <c r="C7" s="98"/>
      <c r="D7" s="98"/>
      <c r="E7" s="98"/>
    </row>
    <row customHeight="1" ht="19.5">
      <c r="A8" s="98"/>
      <c r="B8" s="98"/>
      <c r="C8" s="98"/>
      <c r="D8" s="98"/>
      <c r="E8" s="98"/>
    </row>
    <row customHeight="1" ht="42">
      <c r="A9" s="99" t="s">
        <v>181</v>
      </c>
      <c r="B9" s="99"/>
      <c r="C9" s="99"/>
      <c r="D9" s="99"/>
      <c r="E9" s="99"/>
    </row>
    <row customHeight="1" ht="19.5">
      <c r="A10" s="98"/>
      <c r="B10" s="98"/>
      <c r="C10" s="98"/>
      <c r="D10" s="98"/>
      <c r="E10" s="98"/>
    </row>
    <row customHeight="1" ht="19.5">
      <c r="A11" s="98"/>
      <c r="B11" s="98"/>
      <c r="C11" s="98"/>
      <c r="D11" s="98"/>
      <c r="E11" s="98"/>
    </row>
    <row customHeight="1" ht="19.5">
      <c r="A12" s="98"/>
      <c r="B12" s="98"/>
      <c r="C12" s="98"/>
      <c r="D12" s="98"/>
      <c r="E12" s="98"/>
    </row>
    <row customHeight="1" ht="19.5">
      <c r="A13" s="98"/>
      <c r="B13" s="98"/>
      <c r="C13" s="98"/>
      <c r="D13" s="98"/>
      <c r="E13" s="98"/>
    </row>
    <row customHeight="1" ht="19.5">
      <c r="A14" s="98"/>
      <c r="B14" s="98"/>
      <c r="C14" s="98"/>
      <c r="D14" s="98"/>
      <c r="E14" s="98"/>
    </row>
    <row customHeight="1" ht="19.5">
      <c r="A15" s="98"/>
      <c r="B15" s="98"/>
      <c r="C15" s="98"/>
      <c r="D15" s="98"/>
      <c r="E15" s="98"/>
    </row>
    <row customHeight="1" ht="19.5">
      <c r="A16" s="98"/>
      <c r="B16" s="98"/>
      <c r="C16" s="98"/>
      <c r="D16" s="98"/>
      <c r="E16" s="98"/>
    </row>
    <row customHeight="1" ht="19.5">
      <c r="A17" s="98"/>
      <c r="B17" s="98"/>
      <c r="C17" s="98"/>
      <c r="D17" s="98"/>
      <c r="E17" s="98"/>
    </row>
    <row customHeight="1" ht="19.5">
      <c r="A18" s="98"/>
      <c r="B18" s="98"/>
      <c r="C18" s="98"/>
      <c r="D18" s="98"/>
      <c r="E18" s="98"/>
    </row>
    <row customHeight="1" ht="19.5">
      <c r="A19" s="98"/>
      <c r="B19" s="98"/>
      <c r="C19" s="98"/>
      <c r="D19" s="98"/>
      <c r="E19" s="98"/>
    </row>
    <row customHeight="1" ht="19.5">
      <c r="A20" s="98"/>
      <c r="B20" s="98"/>
      <c r="C20" s="98"/>
      <c r="D20" s="98"/>
      <c r="E20" s="98"/>
    </row>
  </sheetData>
  <sheetProtection autoFilter="0" sort="1" insertRows="1" insertColumns="1" deleteRows="1" deleteColumns="1"/>
  <mergeCells count="1">
    <mergeCell ref="A9:E9"/>
  </mergeCell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A850C2A-2826-FE16-FA9F-310655DD49BC}" mc:Ignorable="x14ac xr xr2 xr3">
  <dimension ref="A1:H42"/>
  <sheetViews>
    <sheetView defaultGridColor="0" colorId="8" topLeftCell="A1" showGridLines="0" workbookViewId="0" showZeros="0">
      <selection activeCell="A1" sqref="A1:H1"/>
    </sheetView>
  </sheetViews>
  <sheetFormatPr defaultColWidth="12.125" customHeight="1" defaultRowHeight="16.95"/>
  <cols>
    <col min="1" max="1" style="49" width="33.50390625" customWidth="1"/>
    <col min="2" max="4" style="49" width="16.75390625" customWidth="1"/>
    <col min="5" max="5" style="49" width="33.50390625" customWidth="1"/>
    <col min="6" max="8" style="49" width="16.75390625" customWidth="1"/>
  </cols>
  <sheetData>
    <row customHeight="1" ht="36.75">
      <c r="A1" s="71" t="str">
        <f>'##BASEINFO'!$B$2&amp;"度"&amp;'##BASEINFO'!$B$7&amp;"乡镇一般公共预算收支决算录入表"</f>
        <v>2024年度陕州区乡镇一般公共预算收支决算录入表</v>
      </c>
      <c r="B1" s="71"/>
      <c r="C1" s="71"/>
      <c r="D1" s="71"/>
      <c r="E1" s="71"/>
      <c r="F1" s="71"/>
      <c r="G1" s="71"/>
      <c r="H1" s="71"/>
    </row>
    <row customHeight="1" ht="17.25">
      <c r="A2" s="72" t="s">
        <v>180</v>
      </c>
      <c r="B2" s="72"/>
      <c r="C2" s="72"/>
      <c r="D2" s="72"/>
      <c r="E2" s="72"/>
      <c r="F2" s="72"/>
      <c r="G2" s="72"/>
      <c r="H2" s="72"/>
    </row>
    <row customHeight="1" ht="17.25">
      <c r="A3" s="72" t="str">
        <f>"单位："&amp;'##BASEINFO'!$B$19</f>
        <v>单位：万元</v>
      </c>
      <c r="B3" s="72"/>
      <c r="C3" s="72"/>
      <c r="D3" s="72"/>
      <c r="E3" s="72"/>
      <c r="F3" s="72"/>
      <c r="G3" s="72"/>
      <c r="H3" s="72"/>
    </row>
    <row customHeight="1" ht="27.75">
      <c r="A4" s="54" t="s">
        <v>2709</v>
      </c>
      <c r="B4" s="54" t="s">
        <v>1876</v>
      </c>
      <c r="C4" s="54" t="s">
        <v>189</v>
      </c>
      <c r="D4" s="54" t="s">
        <v>2881</v>
      </c>
      <c r="E4" s="54" t="s">
        <v>2709</v>
      </c>
      <c r="F4" s="54" t="s">
        <v>1876</v>
      </c>
      <c r="G4" s="54" t="s">
        <v>189</v>
      </c>
      <c r="H4" s="54" t="s">
        <v>2881</v>
      </c>
    </row>
    <row customHeight="1" ht="17.25">
      <c r="A5" s="91" t="s">
        <v>2882</v>
      </c>
      <c r="B5" s="58">
        <f>SUM(B6:B20)</f>
        <v>36838</v>
      </c>
      <c r="C5" s="58">
        <f>SUM(C6:C20)</f>
        <v>36661</v>
      </c>
      <c r="D5" s="58">
        <f>SUM(D6:D20)</f>
        <v>0</v>
      </c>
      <c r="E5" s="57" t="s">
        <v>2883</v>
      </c>
      <c r="F5" s="59">
        <v>33215</v>
      </c>
      <c r="G5" s="59">
        <v>33215</v>
      </c>
      <c r="H5" s="59"/>
    </row>
    <row customHeight="1" ht="17.25">
      <c r="A6" s="57" t="s">
        <v>2884</v>
      </c>
      <c r="B6" s="59">
        <v>19980</v>
      </c>
      <c r="C6" s="59">
        <v>19974</v>
      </c>
      <c r="D6" s="59"/>
      <c r="E6" s="57" t="s">
        <v>2885</v>
      </c>
      <c r="F6" s="59"/>
      <c r="G6" s="59"/>
      <c r="H6" s="59"/>
    </row>
    <row customHeight="1" ht="17.25">
      <c r="A7" s="57" t="s">
        <v>2886</v>
      </c>
      <c r="B7" s="59">
        <v>2180</v>
      </c>
      <c r="C7" s="59">
        <v>2167</v>
      </c>
      <c r="D7" s="59"/>
      <c r="E7" s="57" t="s">
        <v>2887</v>
      </c>
      <c r="F7" s="59"/>
      <c r="G7" s="59"/>
      <c r="H7" s="59"/>
    </row>
    <row customHeight="1" ht="17.25">
      <c r="A8" s="57" t="s">
        <v>2888</v>
      </c>
      <c r="B8" s="59">
        <v>277</v>
      </c>
      <c r="C8" s="59">
        <v>266</v>
      </c>
      <c r="D8" s="59"/>
      <c r="E8" s="57" t="s">
        <v>2889</v>
      </c>
      <c r="F8" s="59"/>
      <c r="G8" s="59"/>
      <c r="H8" s="59"/>
    </row>
    <row customHeight="1" ht="17.25">
      <c r="A9" s="57" t="s">
        <v>2890</v>
      </c>
      <c r="B9" s="59">
        <v>4989</v>
      </c>
      <c r="C9" s="59">
        <v>4970</v>
      </c>
      <c r="D9" s="59"/>
      <c r="E9" s="57" t="s">
        <v>2891</v>
      </c>
      <c r="F9" s="59">
        <v>650</v>
      </c>
      <c r="G9" s="59">
        <v>650</v>
      </c>
      <c r="H9" s="59"/>
    </row>
    <row customHeight="1" ht="17.25">
      <c r="A10" s="57" t="s">
        <v>2892</v>
      </c>
      <c r="B10" s="59">
        <v>2150</v>
      </c>
      <c r="C10" s="59">
        <v>2057</v>
      </c>
      <c r="D10" s="59"/>
      <c r="E10" s="57" t="s">
        <v>2893</v>
      </c>
      <c r="F10" s="59">
        <v>5945</v>
      </c>
      <c r="G10" s="59">
        <v>5945</v>
      </c>
      <c r="H10" s="59"/>
    </row>
    <row customHeight="1" ht="17.25">
      <c r="A11" s="57" t="s">
        <v>2894</v>
      </c>
      <c r="B11" s="59">
        <v>2299</v>
      </c>
      <c r="C11" s="59">
        <v>2291</v>
      </c>
      <c r="D11" s="59"/>
      <c r="E11" s="57" t="s">
        <v>2895</v>
      </c>
      <c r="F11" s="59">
        <v>30</v>
      </c>
      <c r="G11" s="59">
        <v>30</v>
      </c>
      <c r="H11" s="59"/>
    </row>
    <row customHeight="1" ht="17.25">
      <c r="A12" s="57" t="s">
        <v>2896</v>
      </c>
      <c r="B12" s="59">
        <v>620</v>
      </c>
      <c r="C12" s="59">
        <v>619</v>
      </c>
      <c r="D12" s="59"/>
      <c r="E12" s="57" t="s">
        <v>2897</v>
      </c>
      <c r="F12" s="59">
        <v>2734</v>
      </c>
      <c r="G12" s="59">
        <v>2734</v>
      </c>
      <c r="H12" s="59"/>
    </row>
    <row customHeight="1" ht="17.25">
      <c r="A13" s="57" t="s">
        <v>2898</v>
      </c>
      <c r="B13" s="59">
        <v>2878</v>
      </c>
      <c r="C13" s="59">
        <v>2874</v>
      </c>
      <c r="D13" s="59"/>
      <c r="E13" s="57" t="s">
        <v>2899</v>
      </c>
      <c r="F13" s="59">
        <v>609</v>
      </c>
      <c r="G13" s="59">
        <v>609</v>
      </c>
      <c r="H13" s="59"/>
    </row>
    <row customHeight="1" ht="17.25">
      <c r="A14" s="57" t="s">
        <v>2900</v>
      </c>
      <c r="B14" s="59">
        <v>675</v>
      </c>
      <c r="C14" s="59">
        <v>660</v>
      </c>
      <c r="D14" s="59"/>
      <c r="E14" s="57" t="s">
        <v>2901</v>
      </c>
      <c r="F14" s="59">
        <v>453</v>
      </c>
      <c r="G14" s="59">
        <v>453</v>
      </c>
      <c r="H14" s="59"/>
    </row>
    <row customHeight="1" ht="17.25">
      <c r="A15" s="57" t="s">
        <v>2902</v>
      </c>
      <c r="B15" s="59">
        <v>330</v>
      </c>
      <c r="C15" s="59">
        <v>329</v>
      </c>
      <c r="D15" s="59"/>
      <c r="E15" s="57" t="s">
        <v>2903</v>
      </c>
      <c r="F15" s="59">
        <v>628</v>
      </c>
      <c r="G15" s="59">
        <v>628</v>
      </c>
      <c r="H15" s="59"/>
    </row>
    <row customHeight="1" ht="17.25">
      <c r="A16" s="57" t="s">
        <v>2904</v>
      </c>
      <c r="B16" s="59"/>
      <c r="C16" s="59"/>
      <c r="D16" s="59"/>
      <c r="E16" s="57" t="s">
        <v>2905</v>
      </c>
      <c r="F16" s="59">
        <v>14651</v>
      </c>
      <c r="G16" s="59">
        <v>14651</v>
      </c>
      <c r="H16" s="59"/>
    </row>
    <row customHeight="1" ht="17.25">
      <c r="A17" s="57" t="s">
        <v>2906</v>
      </c>
      <c r="B17" s="59"/>
      <c r="C17" s="59"/>
      <c r="D17" s="59"/>
      <c r="E17" s="57" t="s">
        <v>2907</v>
      </c>
      <c r="F17" s="59">
        <v>307</v>
      </c>
      <c r="G17" s="59">
        <v>307</v>
      </c>
      <c r="H17" s="59"/>
    </row>
    <row customHeight="1" ht="17.25">
      <c r="A18" s="57" t="s">
        <v>2908</v>
      </c>
      <c r="B18" s="59">
        <v>430</v>
      </c>
      <c r="C18" s="59">
        <v>425</v>
      </c>
      <c r="D18" s="59"/>
      <c r="E18" s="57" t="s">
        <v>2909</v>
      </c>
      <c r="F18" s="59">
        <v>1808</v>
      </c>
      <c r="G18" s="59">
        <v>1808</v>
      </c>
      <c r="H18" s="59"/>
    </row>
    <row customHeight="1" ht="17.25">
      <c r="A19" s="57" t="s">
        <v>2910</v>
      </c>
      <c r="B19" s="59">
        <v>30</v>
      </c>
      <c r="C19" s="59">
        <v>29</v>
      </c>
      <c r="D19" s="59"/>
      <c r="E19" s="57" t="s">
        <v>2911</v>
      </c>
      <c r="F19" s="59"/>
      <c r="G19" s="59"/>
      <c r="H19" s="59"/>
    </row>
    <row customHeight="1" ht="17.25">
      <c r="A20" s="57" t="s">
        <v>2912</v>
      </c>
      <c r="B20" s="59"/>
      <c r="C20" s="59"/>
      <c r="D20" s="59"/>
      <c r="E20" s="57" t="s">
        <v>2913</v>
      </c>
      <c r="F20" s="59"/>
      <c r="G20" s="59"/>
      <c r="H20" s="59"/>
    </row>
    <row customHeight="1" ht="17.25">
      <c r="A21" s="91" t="s">
        <v>2914</v>
      </c>
      <c r="B21" s="58">
        <f>SUM(B22:B29)</f>
        <v>1839</v>
      </c>
      <c r="C21" s="58">
        <f>SUM(C22:C29)</f>
        <v>1795</v>
      </c>
      <c r="D21" s="58">
        <f>SUM(D22:D29)</f>
        <v>0</v>
      </c>
      <c r="E21" s="57" t="s">
        <v>2915</v>
      </c>
      <c r="F21" s="59"/>
      <c r="G21" s="59"/>
      <c r="H21" s="59"/>
    </row>
    <row customHeight="1" ht="17.25">
      <c r="A22" s="57" t="s">
        <v>2916</v>
      </c>
      <c r="B22" s="59"/>
      <c r="C22" s="59"/>
      <c r="D22" s="59"/>
      <c r="E22" s="57" t="s">
        <v>2917</v>
      </c>
      <c r="F22" s="59"/>
      <c r="G22" s="59"/>
      <c r="H22" s="59"/>
    </row>
    <row customHeight="1" ht="17.25">
      <c r="A23" s="57" t="s">
        <v>2918</v>
      </c>
      <c r="B23" s="59">
        <v>39</v>
      </c>
      <c r="C23" s="59">
        <v>33</v>
      </c>
      <c r="D23" s="59"/>
      <c r="E23" s="57" t="s">
        <v>2919</v>
      </c>
      <c r="F23" s="92">
        <v>1446</v>
      </c>
      <c r="G23" s="59">
        <v>1446</v>
      </c>
      <c r="H23" s="59"/>
    </row>
    <row customHeight="1" ht="17.25">
      <c r="A24" s="57" t="s">
        <v>2920</v>
      </c>
      <c r="B24" s="59">
        <v>10</v>
      </c>
      <c r="C24" s="59">
        <v>9</v>
      </c>
      <c r="D24" s="59"/>
      <c r="E24" s="93" t="s">
        <v>2921</v>
      </c>
      <c r="F24" s="59">
        <v>36</v>
      </c>
      <c r="G24" s="89">
        <v>36</v>
      </c>
      <c r="H24" s="59"/>
    </row>
    <row customHeight="1" ht="17.25">
      <c r="A25" s="57" t="s">
        <v>2922</v>
      </c>
      <c r="B25" s="59"/>
      <c r="C25" s="59"/>
      <c r="D25" s="59"/>
      <c r="E25" s="57" t="s">
        <v>2923</v>
      </c>
      <c r="F25" s="69"/>
      <c r="G25" s="59"/>
      <c r="H25" s="59"/>
    </row>
    <row customHeight="1" ht="17.25">
      <c r="A26" s="57" t="s">
        <v>2924</v>
      </c>
      <c r="B26" s="59">
        <v>590</v>
      </c>
      <c r="C26" s="59">
        <v>588</v>
      </c>
      <c r="D26" s="59"/>
      <c r="E26" s="57" t="s">
        <v>2925</v>
      </c>
      <c r="F26" s="59"/>
      <c r="G26" s="59"/>
      <c r="H26" s="59"/>
    </row>
    <row customHeight="1" ht="17.25">
      <c r="A27" s="57" t="s">
        <v>2926</v>
      </c>
      <c r="B27" s="59"/>
      <c r="C27" s="59"/>
      <c r="D27" s="59"/>
      <c r="E27" s="57" t="s">
        <v>2927</v>
      </c>
      <c r="F27" s="59"/>
      <c r="G27" s="59"/>
      <c r="H27" s="59"/>
    </row>
    <row customHeight="1" ht="17.25">
      <c r="A28" s="57" t="s">
        <v>2928</v>
      </c>
      <c r="B28" s="59"/>
      <c r="C28" s="59"/>
      <c r="D28" s="59"/>
      <c r="E28" s="57" t="s">
        <v>2929</v>
      </c>
      <c r="F28" s="59"/>
      <c r="G28" s="59"/>
      <c r="H28" s="59"/>
    </row>
    <row customHeight="1" ht="17.25">
      <c r="A29" s="57" t="s">
        <v>2055</v>
      </c>
      <c r="B29" s="59">
        <v>1200</v>
      </c>
      <c r="C29" s="59">
        <v>1165</v>
      </c>
      <c r="D29" s="59"/>
      <c r="E29" s="57" t="s">
        <v>2930</v>
      </c>
      <c r="F29" s="59"/>
      <c r="G29" s="59"/>
      <c r="H29" s="59"/>
    </row>
    <row customHeight="1" ht="17.25">
      <c r="A30" s="54" t="s">
        <v>190</v>
      </c>
      <c r="B30" s="58">
        <f>B5+B21</f>
        <v>38677</v>
      </c>
      <c r="C30" s="58">
        <f>C5+C21</f>
        <v>38456</v>
      </c>
      <c r="D30" s="58">
        <f>D5+D21</f>
        <v>0</v>
      </c>
      <c r="E30" s="54" t="s">
        <v>858</v>
      </c>
      <c r="F30" s="58">
        <f>SUM(F5:F29)</f>
        <v>62512</v>
      </c>
      <c r="G30" s="58">
        <f>SUM(G5:G29)</f>
        <v>62512</v>
      </c>
      <c r="H30" s="58">
        <f>SUM(H5:H29)</f>
        <v>0</v>
      </c>
    </row>
    <row customHeight="1" ht="17.25">
      <c r="A31" s="91" t="s">
        <v>1945</v>
      </c>
      <c r="B31" s="94"/>
      <c r="C31" s="59">
        <v>32570</v>
      </c>
      <c r="D31" s="59"/>
      <c r="E31" s="91" t="s">
        <v>2057</v>
      </c>
      <c r="F31" s="94"/>
      <c r="G31" s="59">
        <v>8514</v>
      </c>
      <c r="H31" s="59"/>
    </row>
    <row customHeight="1" ht="17.25">
      <c r="A32" s="91" t="s">
        <v>2062</v>
      </c>
      <c r="B32" s="94"/>
      <c r="C32" s="68"/>
      <c r="D32" s="68"/>
      <c r="E32" s="91"/>
      <c r="F32" s="74"/>
      <c r="G32" s="74"/>
      <c r="H32" s="74"/>
    </row>
    <row customHeight="1" ht="17.25">
      <c r="A33" s="91" t="s">
        <v>2063</v>
      </c>
      <c r="B33" s="94"/>
      <c r="C33" s="68"/>
      <c r="D33" s="68"/>
      <c r="E33" s="91"/>
      <c r="F33" s="74"/>
      <c r="G33" s="74"/>
      <c r="H33" s="74"/>
    </row>
    <row customHeight="1" ht="17.25">
      <c r="A34" s="91" t="s">
        <v>2173</v>
      </c>
      <c r="B34" s="94"/>
      <c r="C34" s="59"/>
      <c r="D34" s="59"/>
      <c r="E34" s="91" t="s">
        <v>2065</v>
      </c>
      <c r="F34" s="94"/>
      <c r="G34" s="59"/>
      <c r="H34" s="59"/>
    </row>
    <row customHeight="1" ht="17.25">
      <c r="A35" s="91" t="s">
        <v>2931</v>
      </c>
      <c r="B35" s="94"/>
      <c r="C35" s="59"/>
      <c r="D35" s="59"/>
      <c r="E35" s="91" t="s">
        <v>2073</v>
      </c>
      <c r="F35" s="94"/>
      <c r="G35" s="59"/>
      <c r="H35" s="59"/>
    </row>
    <row customHeight="1" ht="17.25">
      <c r="A36" s="91"/>
      <c r="B36" s="74"/>
      <c r="C36" s="74"/>
      <c r="D36" s="74"/>
      <c r="E36" s="91" t="s">
        <v>2097</v>
      </c>
      <c r="F36" s="94"/>
      <c r="G36" s="59"/>
      <c r="H36" s="59"/>
    </row>
    <row customHeight="1" ht="17.25">
      <c r="A37" s="91" t="s">
        <v>2102</v>
      </c>
      <c r="B37" s="94"/>
      <c r="C37" s="92"/>
      <c r="D37" s="59"/>
      <c r="E37" s="91" t="s">
        <v>2103</v>
      </c>
      <c r="F37" s="94"/>
      <c r="G37" s="59"/>
      <c r="H37" s="59"/>
    </row>
    <row customHeight="1" ht="17.25">
      <c r="A38" s="95" t="s">
        <v>2104</v>
      </c>
      <c r="B38" s="96"/>
      <c r="C38" s="59"/>
      <c r="D38" s="89"/>
      <c r="E38" s="97" t="s">
        <v>2105</v>
      </c>
      <c r="F38" s="94"/>
      <c r="G38" s="59"/>
      <c r="H38" s="59"/>
    </row>
    <row customHeight="1" ht="17.25">
      <c r="A39" s="91"/>
      <c r="B39" s="74"/>
      <c r="C39" s="81"/>
      <c r="D39" s="74"/>
      <c r="E39" s="91" t="s">
        <v>2142</v>
      </c>
      <c r="F39" s="94"/>
      <c r="G39" s="59"/>
      <c r="H39" s="59"/>
    </row>
    <row customHeight="1" ht="17.25">
      <c r="A40" s="91"/>
      <c r="B40" s="74"/>
      <c r="C40" s="74"/>
      <c r="D40" s="74"/>
      <c r="E40" s="91" t="s">
        <v>2143</v>
      </c>
      <c r="F40" s="94"/>
      <c r="G40" s="58">
        <f>C42-G30-G31-G34-G35-G36-G37-G38-G39</f>
        <v>0</v>
      </c>
      <c r="H40" s="58">
        <f>D42-H30-H31-H34-H35-H36-H37-H38-H39</f>
        <v>0</v>
      </c>
    </row>
    <row customHeight="1" ht="17.25">
      <c r="A41" s="91"/>
      <c r="B41" s="74"/>
      <c r="C41" s="74"/>
      <c r="D41" s="74"/>
      <c r="E41" s="57" t="s">
        <v>2932</v>
      </c>
      <c r="F41" s="94"/>
      <c r="G41" s="59"/>
      <c r="H41" s="59"/>
    </row>
    <row customHeight="1" ht="17.25">
      <c r="A42" s="54" t="s">
        <v>2146</v>
      </c>
      <c r="B42" s="94"/>
      <c r="C42" s="58">
        <f>SUM(C30:C35,C37:C38)</f>
        <v>71026</v>
      </c>
      <c r="D42" s="58">
        <f>SUM(D30:D35,D37:D38)</f>
        <v>0</v>
      </c>
      <c r="E42" s="54" t="s">
        <v>2147</v>
      </c>
      <c r="F42" s="94"/>
      <c r="G42" s="58">
        <f>SUM(G30:G31,G34:G40)</f>
        <v>71026</v>
      </c>
      <c r="H42" s="58">
        <f>SUM(H30:H31,H34:H40)</f>
        <v>0</v>
      </c>
    </row>
  </sheetData>
  <sheetProtection autoFilter="0" sort="1" insertRows="1" insertColumns="1" deleteRows="1" deleteColumns="1"/>
  <mergeCells count="3">
    <mergeCell ref="A1:H1"/>
    <mergeCell ref="A2:H2"/>
    <mergeCell ref="A3:H3"/>
  </mergeCells>
  <dataValidations count="1">
    <dataValidation type="decimal" allowBlank="1" showInputMessage="1" showErrorMessage="1" sqref="B5:D30 F5:H30 C31:D35 G31:H31 G34:H42 C37:D38 C42:D42">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D8E7ECA-85C7-7D3A-7183-D0741D69FA3B}" mc:Ignorable="x14ac xr xr2 xr3">
  <dimension ref="A1:H24"/>
  <sheetViews>
    <sheetView defaultGridColor="0" colorId="8" topLeftCell="A1" showGridLines="0" workbookViewId="0" showZeros="0">
      <selection activeCell="A1" sqref="A1:H1"/>
    </sheetView>
  </sheetViews>
  <sheetFormatPr defaultColWidth="12.125" customHeight="1" defaultRowHeight="15.652500000000002"/>
  <cols>
    <col min="1" max="1" style="49" width="33.25390625" customWidth="1"/>
    <col min="2" max="4" style="49" width="13.25390625" customWidth="1"/>
    <col min="5" max="5" style="49" width="33.75390625" customWidth="1"/>
    <col min="6" max="6" style="49" width="13.125" customWidth="1"/>
    <col min="7" max="8" style="49" width="13.25390625" customWidth="1"/>
  </cols>
  <sheetData>
    <row customHeight="1" ht="36">
      <c r="A1" s="71" t="str">
        <f>'##BASEINFO'!$B$2&amp;"度"&amp;'##BASEINFO'!$B$7&amp;"乡镇政府性基金预算收支决算录入表"</f>
        <v>2024年度陕州区乡镇政府性基金预算收支决算录入表</v>
      </c>
      <c r="B1" s="71"/>
      <c r="C1" s="71"/>
      <c r="D1" s="71"/>
      <c r="E1" s="71"/>
      <c r="F1" s="71"/>
      <c r="G1" s="71"/>
      <c r="H1" s="71"/>
    </row>
    <row customHeight="1" ht="17.25">
      <c r="A2" s="72" t="s">
        <v>182</v>
      </c>
      <c r="B2" s="72"/>
      <c r="C2" s="72"/>
      <c r="D2" s="72"/>
      <c r="E2" s="72"/>
      <c r="F2" s="72"/>
      <c r="G2" s="72"/>
      <c r="H2" s="72"/>
    </row>
    <row customHeight="1" ht="17.25">
      <c r="A3" s="72" t="str">
        <f>"单位："&amp;'##BASEINFO'!$B$19</f>
        <v>单位：万元</v>
      </c>
      <c r="B3" s="72"/>
      <c r="C3" s="72"/>
      <c r="D3" s="72"/>
      <c r="E3" s="72"/>
      <c r="F3" s="72"/>
      <c r="G3" s="72"/>
      <c r="H3" s="72"/>
    </row>
    <row s="49" customFormat="1" customHeight="1" ht="34.5">
      <c r="A4" s="76" t="s">
        <v>1943</v>
      </c>
      <c r="B4" s="76" t="s">
        <v>1876</v>
      </c>
      <c r="C4" s="76" t="s">
        <v>189</v>
      </c>
      <c r="D4" s="77" t="s">
        <v>2881</v>
      </c>
      <c r="E4" s="54" t="s">
        <v>1943</v>
      </c>
      <c r="F4" s="54" t="s">
        <v>1876</v>
      </c>
      <c r="G4" s="54" t="s">
        <v>189</v>
      </c>
      <c r="H4" s="73" t="s">
        <v>2881</v>
      </c>
    </row>
    <row customHeight="1" ht="17.25">
      <c r="A5" s="60" t="s">
        <v>2594</v>
      </c>
      <c r="B5" s="59"/>
      <c r="C5" s="59"/>
      <c r="D5" s="59"/>
      <c r="E5" s="78" t="s">
        <v>2595</v>
      </c>
      <c r="F5" s="59"/>
      <c r="G5" s="59"/>
      <c r="H5" s="59"/>
    </row>
    <row customHeight="1" ht="17.25">
      <c r="A6" s="60" t="s">
        <v>2597</v>
      </c>
      <c r="B6" s="59"/>
      <c r="C6" s="59"/>
      <c r="D6" s="59"/>
      <c r="E6" s="78" t="s">
        <v>2598</v>
      </c>
      <c r="F6" s="59"/>
      <c r="G6" s="59"/>
      <c r="H6" s="59"/>
    </row>
    <row customHeight="1" ht="17.25">
      <c r="A7" s="60" t="s">
        <v>2600</v>
      </c>
      <c r="B7" s="59"/>
      <c r="C7" s="59"/>
      <c r="D7" s="59"/>
      <c r="E7" s="78" t="s">
        <v>2601</v>
      </c>
      <c r="F7" s="59"/>
      <c r="G7" s="59"/>
      <c r="H7" s="59"/>
    </row>
    <row customHeight="1" ht="17.25">
      <c r="A8" s="60" t="s">
        <v>2603</v>
      </c>
      <c r="B8" s="59"/>
      <c r="C8" s="59"/>
      <c r="D8" s="59"/>
      <c r="E8" s="78" t="s">
        <v>2604</v>
      </c>
      <c r="F8" s="59"/>
      <c r="G8" s="59"/>
      <c r="H8" s="59"/>
    </row>
    <row customHeight="1" ht="17.25">
      <c r="A9" s="60" t="s">
        <v>2606</v>
      </c>
      <c r="B9" s="59"/>
      <c r="C9" s="59"/>
      <c r="D9" s="59"/>
      <c r="E9" s="79" t="s">
        <v>2607</v>
      </c>
      <c r="F9" s="59"/>
      <c r="G9" s="59"/>
      <c r="H9" s="59"/>
    </row>
    <row customHeight="1" ht="17.25">
      <c r="A10" s="60" t="s">
        <v>2627</v>
      </c>
      <c r="B10" s="59"/>
      <c r="C10" s="59"/>
      <c r="D10" s="59"/>
      <c r="E10" s="79" t="s">
        <v>2628</v>
      </c>
      <c r="F10" s="59"/>
      <c r="G10" s="59"/>
      <c r="H10" s="59"/>
    </row>
    <row customHeight="1" ht="17.25">
      <c r="A11" s="60" t="s">
        <v>2654</v>
      </c>
      <c r="B11" s="59"/>
      <c r="C11" s="59"/>
      <c r="D11" s="59"/>
      <c r="E11" s="79" t="s">
        <v>2655</v>
      </c>
      <c r="F11" s="59"/>
      <c r="G11" s="59"/>
      <c r="H11" s="59"/>
    </row>
    <row customHeight="1" ht="17.25">
      <c r="A12" s="60" t="s">
        <v>2934</v>
      </c>
      <c r="B12" s="59"/>
      <c r="C12" s="59"/>
      <c r="D12" s="59"/>
      <c r="E12" s="79" t="s">
        <v>2658</v>
      </c>
      <c r="F12" s="59"/>
      <c r="G12" s="59"/>
      <c r="H12" s="59"/>
    </row>
    <row customHeight="1" ht="17.25">
      <c r="A13" s="80"/>
      <c r="B13" s="81"/>
      <c r="C13" s="81"/>
      <c r="D13" s="81"/>
      <c r="E13" s="79" t="s">
        <v>2935</v>
      </c>
      <c r="F13" s="59"/>
      <c r="G13" s="59"/>
      <c r="H13" s="59"/>
    </row>
    <row customHeight="1" ht="17.25">
      <c r="A14" s="54" t="s">
        <v>2217</v>
      </c>
      <c r="B14" s="58">
        <f>SUM(B5:B12)</f>
        <v>0</v>
      </c>
      <c r="C14" s="58">
        <f>SUM(C5:C12)</f>
        <v>0</v>
      </c>
      <c r="D14" s="58">
        <f>SUM(D5:D12)</f>
        <v>0</v>
      </c>
      <c r="E14" s="82" t="s">
        <v>2290</v>
      </c>
      <c r="F14" s="58">
        <f>SUM(F5:F13)</f>
        <v>0</v>
      </c>
      <c r="G14" s="58">
        <f>SUM(G5:G13)</f>
        <v>0</v>
      </c>
      <c r="H14" s="58">
        <f>SUM(H5:H13)</f>
        <v>0</v>
      </c>
    </row>
    <row customHeight="1" ht="17.25">
      <c r="A15" s="75" t="s">
        <v>1945</v>
      </c>
      <c r="B15" s="83"/>
      <c r="C15" s="59"/>
      <c r="D15" s="59"/>
      <c r="E15" s="84" t="s">
        <v>2057</v>
      </c>
      <c r="F15" s="74"/>
      <c r="G15" s="59"/>
      <c r="H15" s="59"/>
    </row>
    <row customHeight="1" ht="17.25">
      <c r="A16" s="75" t="s">
        <v>2572</v>
      </c>
      <c r="B16" s="83"/>
      <c r="C16" s="68"/>
      <c r="D16" s="68"/>
      <c r="E16" s="85"/>
      <c r="F16" s="74"/>
      <c r="G16" s="74"/>
      <c r="H16" s="74"/>
    </row>
    <row customHeight="1" ht="17.25">
      <c r="A17" s="84" t="s">
        <v>2063</v>
      </c>
      <c r="B17" s="83"/>
      <c r="C17" s="86"/>
      <c r="D17" s="68"/>
      <c r="E17" s="85"/>
      <c r="F17" s="74"/>
      <c r="G17" s="70"/>
      <c r="H17" s="87"/>
    </row>
    <row customHeight="1" ht="17.25">
      <c r="A18" s="84" t="s">
        <v>2173</v>
      </c>
      <c r="B18" s="88"/>
      <c r="C18" s="59"/>
      <c r="D18" s="89"/>
      <c r="E18" s="84" t="s">
        <v>2065</v>
      </c>
      <c r="F18" s="74"/>
      <c r="G18" s="59"/>
      <c r="H18" s="59"/>
    </row>
    <row customHeight="1" ht="17.25">
      <c r="A19" s="84" t="s">
        <v>2931</v>
      </c>
      <c r="B19" s="83"/>
      <c r="C19" s="69"/>
      <c r="D19" s="59"/>
      <c r="E19" s="84" t="s">
        <v>2073</v>
      </c>
      <c r="F19" s="74"/>
      <c r="G19" s="59"/>
      <c r="H19" s="59"/>
    </row>
    <row customHeight="1" ht="17.25">
      <c r="A20" s="84" t="s">
        <v>2573</v>
      </c>
      <c r="B20" s="90"/>
      <c r="C20" s="58">
        <f>C21</f>
        <v>0</v>
      </c>
      <c r="D20" s="58">
        <f>D21</f>
        <v>0</v>
      </c>
      <c r="E20" s="84" t="s">
        <v>2575</v>
      </c>
      <c r="F20" s="90"/>
      <c r="G20" s="58">
        <f>G21</f>
        <v>0</v>
      </c>
      <c r="H20" s="58">
        <f>H21</f>
        <v>0</v>
      </c>
    </row>
    <row customHeight="1" ht="17.25">
      <c r="A21" s="85" t="s">
        <v>2703</v>
      </c>
      <c r="B21" s="90"/>
      <c r="C21" s="69"/>
      <c r="D21" s="59"/>
      <c r="E21" s="85" t="s">
        <v>2704</v>
      </c>
      <c r="F21" s="90"/>
      <c r="G21" s="59"/>
      <c r="H21" s="59"/>
    </row>
    <row customHeight="1" ht="17.25">
      <c r="A22" s="85"/>
      <c r="B22" s="74"/>
      <c r="C22" s="74"/>
      <c r="D22" s="74"/>
      <c r="E22" s="84" t="s">
        <v>2577</v>
      </c>
      <c r="F22" s="74"/>
      <c r="G22" s="59"/>
      <c r="H22" s="59"/>
    </row>
    <row customHeight="1" ht="17.25">
      <c r="A23" s="60"/>
      <c r="B23" s="74"/>
      <c r="C23" s="74"/>
      <c r="D23" s="74"/>
      <c r="E23" s="75" t="s">
        <v>2143</v>
      </c>
      <c r="F23" s="74"/>
      <c r="G23" s="58">
        <f>C24-G14-G15-G18-G19-G20-G22</f>
        <v>0</v>
      </c>
      <c r="H23" s="58">
        <f>D24-H14-H15-H18-H19-H20-H22</f>
        <v>0</v>
      </c>
    </row>
    <row customHeight="1" ht="17.25">
      <c r="A24" s="54" t="s">
        <v>2146</v>
      </c>
      <c r="B24" s="83"/>
      <c r="C24" s="58">
        <f>SUM(C14:C20)</f>
        <v>0</v>
      </c>
      <c r="D24" s="58">
        <f>SUM(D14:D20)</f>
        <v>0</v>
      </c>
      <c r="E24" s="54" t="s">
        <v>2147</v>
      </c>
      <c r="F24" s="74"/>
      <c r="G24" s="58">
        <f>SUM(G14:G15,G18:G20,G22:G23)</f>
        <v>0</v>
      </c>
      <c r="H24" s="58">
        <f>SUM(H14:H15,H18:H20,H22:H23)</f>
        <v>0</v>
      </c>
    </row>
  </sheetData>
  <sheetProtection autoFilter="0" sort="1" insertRows="1" insertColumns="1" deleteRows="1" deleteColumns="1"/>
  <mergeCells count="3">
    <mergeCell ref="A1:H1"/>
    <mergeCell ref="A2:H2"/>
    <mergeCell ref="A3:H3"/>
  </mergeCells>
  <dataValidations count="1">
    <dataValidation type="decimal" allowBlank="1" showInputMessage="1" showErrorMessage="1" sqref="B5:D12 F5:H14 B14:D14 C15:D21 G15:H15 G18:H24 C24:D24">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5B0370CF-346D-8DA4-7EBA-8FEE1578D8AC}" mc:Ignorable="x14ac xr xr2 xr3">
  <dimension ref="A1:H15"/>
  <sheetViews>
    <sheetView defaultGridColor="0" colorId="8" topLeftCell="A1" showGridLines="0" workbookViewId="0" showZeros="0">
      <selection activeCell="A1" sqref="A1:H1"/>
    </sheetView>
  </sheetViews>
  <sheetFormatPr defaultColWidth="12.125" customHeight="1" defaultRowHeight="15.652500000000002"/>
  <cols>
    <col min="1" max="1" style="49" width="33.375" customWidth="1"/>
    <col min="2" max="4" style="49" width="16.625" customWidth="1"/>
    <col min="5" max="5" style="49" width="31.625" customWidth="1"/>
    <col min="6" max="8" style="49" width="17.00390625" customWidth="1"/>
  </cols>
  <sheetData>
    <row customHeight="1" ht="37.5">
      <c r="A1" s="71" t="str">
        <f>'##BASEINFO'!$B$2&amp;"度"&amp;'##BASEINFO'!$B$7&amp;"乡镇国有资本经营预算收支决算录入表"</f>
        <v>2024年度陕州区乡镇国有资本经营预算收支决算录入表</v>
      </c>
      <c r="B1" s="71"/>
      <c r="C1" s="71"/>
      <c r="D1" s="71"/>
      <c r="E1" s="71"/>
      <c r="F1" s="71"/>
      <c r="G1" s="71"/>
      <c r="H1" s="71"/>
    </row>
    <row customHeight="1" ht="17.25">
      <c r="A2" s="72" t="s">
        <v>183</v>
      </c>
      <c r="B2" s="72"/>
      <c r="C2" s="72"/>
      <c r="D2" s="72"/>
      <c r="E2" s="72"/>
      <c r="F2" s="72"/>
      <c r="G2" s="72"/>
      <c r="H2" s="72"/>
    </row>
    <row customHeight="1" ht="17.25">
      <c r="A3" s="72" t="str">
        <f>"单位："&amp;'##BASEINFO'!$B$19</f>
        <v>单位：万元</v>
      </c>
      <c r="B3" s="72"/>
      <c r="C3" s="72"/>
      <c r="D3" s="72"/>
      <c r="E3" s="72"/>
      <c r="F3" s="72"/>
      <c r="G3" s="72"/>
      <c r="H3" s="72"/>
    </row>
    <row customHeight="1" ht="34.5">
      <c r="A4" s="54" t="s">
        <v>2709</v>
      </c>
      <c r="B4" s="54" t="s">
        <v>1876</v>
      </c>
      <c r="C4" s="54" t="s">
        <v>189</v>
      </c>
      <c r="D4" s="73" t="s">
        <v>2881</v>
      </c>
      <c r="E4" s="54" t="s">
        <v>2709</v>
      </c>
      <c r="F4" s="54" t="s">
        <v>1876</v>
      </c>
      <c r="G4" s="54" t="s">
        <v>189</v>
      </c>
      <c r="H4" s="73" t="s">
        <v>2881</v>
      </c>
    </row>
    <row customHeight="1" ht="17.25">
      <c r="A5" s="60" t="s">
        <v>2937</v>
      </c>
      <c r="B5" s="59"/>
      <c r="C5" s="59"/>
      <c r="D5" s="59"/>
      <c r="E5" s="60" t="s">
        <v>2938</v>
      </c>
      <c r="F5" s="59">
        <v>8</v>
      </c>
      <c r="G5" s="59">
        <v>8</v>
      </c>
      <c r="H5" s="59"/>
    </row>
    <row customHeight="1" ht="17.25">
      <c r="A6" s="60" t="s">
        <v>2939</v>
      </c>
      <c r="B6" s="59"/>
      <c r="C6" s="59"/>
      <c r="D6" s="59"/>
      <c r="E6" s="60" t="s">
        <v>2940</v>
      </c>
      <c r="F6" s="59"/>
      <c r="G6" s="59"/>
      <c r="H6" s="59"/>
    </row>
    <row customHeight="1" ht="17.25">
      <c r="A7" s="60" t="s">
        <v>2941</v>
      </c>
      <c r="B7" s="59"/>
      <c r="C7" s="59"/>
      <c r="D7" s="59"/>
      <c r="E7" s="60" t="s">
        <v>2942</v>
      </c>
      <c r="F7" s="59"/>
      <c r="G7" s="59"/>
      <c r="H7" s="59"/>
    </row>
    <row customHeight="1" ht="17.25">
      <c r="A8" s="60" t="s">
        <v>2943</v>
      </c>
      <c r="B8" s="59"/>
      <c r="C8" s="59"/>
      <c r="D8" s="59"/>
      <c r="E8" s="60" t="s">
        <v>2944</v>
      </c>
      <c r="F8" s="59"/>
      <c r="G8" s="59"/>
      <c r="H8" s="59"/>
    </row>
    <row customHeight="1" ht="17.25">
      <c r="A9" s="60" t="s">
        <v>2945</v>
      </c>
      <c r="B9" s="59">
        <v>9</v>
      </c>
      <c r="C9" s="59"/>
      <c r="D9" s="59"/>
      <c r="E9" s="60"/>
      <c r="F9" s="74"/>
      <c r="G9" s="74"/>
      <c r="H9" s="74"/>
    </row>
    <row customHeight="1" ht="17.25">
      <c r="A10" s="54" t="s">
        <v>2740</v>
      </c>
      <c r="B10" s="58">
        <f>SUM(B5:B9)</f>
        <v>9</v>
      </c>
      <c r="C10" s="58">
        <f>SUM(C5:C9)</f>
        <v>0</v>
      </c>
      <c r="D10" s="58">
        <f>SUM(D5:D9)</f>
        <v>0</v>
      </c>
      <c r="E10" s="54" t="s">
        <v>2741</v>
      </c>
      <c r="F10" s="58">
        <f>SUM(F5:F8)</f>
        <v>8</v>
      </c>
      <c r="G10" s="58">
        <f>SUM(G5:G8)</f>
        <v>8</v>
      </c>
      <c r="H10" s="58">
        <f>SUM(H5:H8)</f>
        <v>0</v>
      </c>
    </row>
    <row customHeight="1" ht="17.25">
      <c r="A11" s="75" t="s">
        <v>1945</v>
      </c>
      <c r="B11" s="74"/>
      <c r="C11" s="59">
        <v>8</v>
      </c>
      <c r="D11" s="59"/>
      <c r="E11" s="75" t="s">
        <v>2057</v>
      </c>
      <c r="F11" s="74"/>
      <c r="G11" s="59"/>
      <c r="H11" s="59"/>
    </row>
    <row customHeight="1" ht="17.25">
      <c r="A12" s="75" t="s">
        <v>2063</v>
      </c>
      <c r="B12" s="74"/>
      <c r="C12" s="68"/>
      <c r="D12" s="68"/>
      <c r="E12" s="60"/>
      <c r="F12" s="74"/>
      <c r="G12" s="74"/>
      <c r="H12" s="74"/>
    </row>
    <row customHeight="1" ht="17.25">
      <c r="A13" s="60"/>
      <c r="B13" s="74"/>
      <c r="C13" s="74"/>
      <c r="D13" s="74"/>
      <c r="E13" s="75" t="s">
        <v>2065</v>
      </c>
      <c r="F13" s="74"/>
      <c r="G13" s="59"/>
      <c r="H13" s="59"/>
    </row>
    <row customHeight="1" ht="17.25">
      <c r="A14" s="60"/>
      <c r="B14" s="74"/>
      <c r="C14" s="74"/>
      <c r="D14" s="74"/>
      <c r="E14" s="75" t="s">
        <v>2143</v>
      </c>
      <c r="F14" s="74"/>
      <c r="G14" s="58">
        <f>C15-G10-G11-G13</f>
        <v>0</v>
      </c>
      <c r="H14" s="58">
        <f>D15-H10-H13-H11</f>
        <v>0</v>
      </c>
    </row>
    <row customHeight="1" ht="17.25">
      <c r="A15" s="54" t="s">
        <v>2146</v>
      </c>
      <c r="B15" s="74"/>
      <c r="C15" s="58">
        <f>C10+C11+C12</f>
        <v>8</v>
      </c>
      <c r="D15" s="58">
        <f>D10+D11+D12</f>
        <v>0</v>
      </c>
      <c r="E15" s="54" t="s">
        <v>2147</v>
      </c>
      <c r="F15" s="74"/>
      <c r="G15" s="58">
        <f>G10+G13+G14+G11</f>
        <v>8</v>
      </c>
      <c r="H15" s="58">
        <f>H10+H13+H14+H11</f>
        <v>0</v>
      </c>
    </row>
  </sheetData>
  <sheetProtection autoFilter="0" sort="1" insertRows="1" insertColumns="1" deleteRows="1" deleteColumns="1"/>
  <mergeCells count="3">
    <mergeCell ref="A1:H1"/>
    <mergeCell ref="A2:H2"/>
    <mergeCell ref="A3:H3"/>
  </mergeCells>
  <dataValidations count="1">
    <dataValidation type="decimal" allowBlank="1" showInputMessage="1" showErrorMessage="1" sqref="B5:D10 F5:H8 F10:H10 C11:D12 G11:H11 G13:H15 C15:D15">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7A83704-911C-5E0B-82DD-AB00C775CF3B}" mc:Ignorable="x14ac xr xr2 xr3">
  <dimension ref="A1:F37"/>
  <sheetViews>
    <sheetView defaultGridColor="0" colorId="8" topLeftCell="A1" showGridLines="0" workbookViewId="0" showZeros="0">
      <selection activeCell="A1" sqref="A1:F1"/>
    </sheetView>
  </sheetViews>
  <sheetFormatPr defaultColWidth="12.125" customHeight="1" defaultRowHeight="15.652500000000002"/>
  <cols>
    <col min="1" max="1" style="49" width="9.75390625" customWidth="1"/>
    <col min="2" max="2" style="49" width="13.50390625" customWidth="1"/>
    <col min="3" max="3" style="49" width="43.75390625" customWidth="1"/>
    <col min="4" max="4" style="49" width="7.75390625" customWidth="1"/>
    <col min="5" max="5" style="49" width="37.125" customWidth="1"/>
  </cols>
  <sheetData>
    <row customHeight="1" ht="33.75">
      <c r="A1" s="146" t="s">
        <v>154</v>
      </c>
      <c r="B1" s="146"/>
      <c r="C1" s="146"/>
      <c r="D1" s="146"/>
      <c r="E1" s="146"/>
      <c r="F1" s="146"/>
    </row>
    <row customHeight="1" ht="17.25">
      <c r="A2" s="98"/>
      <c r="B2" s="98"/>
      <c r="C2" s="98"/>
      <c r="D2" s="98"/>
      <c r="E2" s="98"/>
      <c r="F2" s="98"/>
    </row>
    <row customHeight="1" ht="17.25">
      <c r="A3" s="98"/>
      <c r="B3" s="147" t="s">
        <v>155</v>
      </c>
      <c r="C3" s="147" t="s">
        <v>156</v>
      </c>
      <c r="D3" s="147" t="s">
        <v>157</v>
      </c>
      <c r="E3" s="148"/>
      <c r="F3" s="98"/>
    </row>
    <row customHeight="1" ht="1.5">
      <c r="A4" s="98"/>
      <c r="B4" s="149"/>
      <c r="C4" s="149"/>
      <c r="D4" s="150"/>
      <c r="E4" s="151"/>
      <c r="F4" s="98"/>
    </row>
    <row customHeight="1" ht="15.75" hidden="1">
      <c r="A5" s="98"/>
      <c r="B5" s="100" t="s">
        <v>1</v>
      </c>
      <c r="C5" s="57" t="s">
        <v>158</v>
      </c>
      <c r="D5" s="152">
        <f>A36+1</f>
        <v>1</v>
      </c>
      <c r="E5" s="153"/>
      <c r="F5" s="98"/>
    </row>
    <row customHeight="1" ht="1.5">
      <c r="A6" s="98"/>
      <c r="B6" s="149"/>
      <c r="C6" s="154"/>
      <c r="D6" s="117"/>
      <c r="E6" s="155"/>
      <c r="F6" s="98"/>
    </row>
    <row customHeight="1" ht="17.25">
      <c r="A7" s="98"/>
      <c r="B7" s="100" t="s">
        <v>159</v>
      </c>
      <c r="C7" s="57" t="s">
        <v>17</v>
      </c>
      <c r="D7" s="156"/>
      <c r="E7" s="147" t="s">
        <v>160</v>
      </c>
      <c r="F7" s="98"/>
    </row>
    <row customHeight="1" ht="17.25">
      <c r="A8" s="98"/>
      <c r="B8" s="100" t="s">
        <v>161</v>
      </c>
      <c r="C8" s="57" t="s">
        <v>22</v>
      </c>
      <c r="D8" s="156"/>
      <c r="E8" s="147"/>
      <c r="F8" s="98"/>
    </row>
    <row customHeight="1" ht="15.75">
      <c r="A9" s="98"/>
      <c r="B9" s="100" t="s">
        <v>162</v>
      </c>
      <c r="C9" s="57" t="s">
        <v>27</v>
      </c>
      <c r="D9" s="156"/>
      <c r="E9" s="147"/>
      <c r="F9" s="98"/>
    </row>
    <row customHeight="1" ht="17.25">
      <c r="A10" s="98"/>
      <c r="B10" s="100" t="s">
        <v>163</v>
      </c>
      <c r="C10" s="57" t="s">
        <v>32</v>
      </c>
      <c r="D10" s="156"/>
      <c r="E10" s="147"/>
      <c r="F10" s="98"/>
    </row>
    <row customHeight="1" ht="17.25">
      <c r="A11" s="98"/>
      <c r="B11" s="100" t="s">
        <v>164</v>
      </c>
      <c r="C11" s="57" t="s">
        <v>36</v>
      </c>
      <c r="D11" s="156"/>
      <c r="E11" s="147"/>
      <c r="F11" s="98"/>
    </row>
    <row customHeight="1" ht="15.75">
      <c r="A12" s="98"/>
      <c r="B12" s="100" t="s">
        <v>165</v>
      </c>
      <c r="C12" s="57" t="s">
        <v>41</v>
      </c>
      <c r="D12" s="156"/>
      <c r="E12" s="147"/>
      <c r="F12" s="98"/>
    </row>
    <row customHeight="1" ht="17.25">
      <c r="A13" s="98"/>
      <c r="B13" s="100" t="s">
        <v>166</v>
      </c>
      <c r="C13" s="57" t="s">
        <v>46</v>
      </c>
      <c r="D13" s="156"/>
      <c r="E13" s="147"/>
      <c r="F13" s="98"/>
    </row>
    <row customHeight="1" ht="1.5">
      <c r="A14" s="98"/>
      <c r="B14" s="149"/>
      <c r="C14" s="154"/>
      <c r="D14" s="117"/>
      <c r="E14" s="157"/>
      <c r="F14" s="98"/>
    </row>
    <row customHeight="1" ht="15.75">
      <c r="A15" s="98"/>
      <c r="B15" s="100" t="s">
        <v>167</v>
      </c>
      <c r="C15" s="93" t="s">
        <v>55</v>
      </c>
      <c r="D15" s="156"/>
      <c r="E15" s="147" t="s">
        <v>168</v>
      </c>
      <c r="F15" s="98"/>
    </row>
    <row customHeight="1" ht="15.75">
      <c r="A16" s="98"/>
      <c r="B16" s="100" t="s">
        <v>169</v>
      </c>
      <c r="C16" s="93" t="s">
        <v>59</v>
      </c>
      <c r="D16" s="156"/>
      <c r="E16" s="147"/>
      <c r="F16" s="98"/>
    </row>
    <row customHeight="1" ht="17.25">
      <c r="A17" s="98"/>
      <c r="B17" s="100" t="s">
        <v>170</v>
      </c>
      <c r="C17" s="57" t="s">
        <v>63</v>
      </c>
      <c r="D17" s="156"/>
      <c r="E17" s="147"/>
      <c r="F17" s="98"/>
    </row>
    <row customHeight="1" ht="17.25">
      <c r="A18" s="98"/>
      <c r="B18" s="100" t="s">
        <v>171</v>
      </c>
      <c r="C18" s="93" t="s">
        <v>67</v>
      </c>
      <c r="D18" s="156"/>
      <c r="E18" s="147"/>
      <c r="F18" s="98"/>
    </row>
    <row customHeight="1" ht="17.25">
      <c r="A19" s="98"/>
      <c r="B19" s="100" t="s">
        <v>172</v>
      </c>
      <c r="C19" s="57" t="s">
        <v>72</v>
      </c>
      <c r="D19" s="156"/>
      <c r="E19" s="147"/>
      <c r="F19" s="98"/>
    </row>
    <row customHeight="1" ht="17.25">
      <c r="A20" s="98"/>
      <c r="B20" s="100" t="s">
        <v>173</v>
      </c>
      <c r="C20" s="57" t="s">
        <v>77</v>
      </c>
      <c r="D20" s="156"/>
      <c r="E20" s="147"/>
      <c r="F20" s="98"/>
    </row>
    <row customHeight="1" ht="1.5">
      <c r="A21" s="98"/>
      <c r="B21" s="149"/>
      <c r="C21" s="154"/>
      <c r="D21" s="117"/>
      <c r="E21" s="157"/>
      <c r="F21" s="98"/>
    </row>
    <row customHeight="1" ht="17.25">
      <c r="A22" s="98"/>
      <c r="B22" s="100" t="s">
        <v>174</v>
      </c>
      <c r="C22" s="57" t="s">
        <v>87</v>
      </c>
      <c r="D22" s="156"/>
      <c r="E22" s="147" t="s">
        <v>175</v>
      </c>
      <c r="F22" s="98"/>
    </row>
    <row customHeight="1" ht="17.25">
      <c r="A23" s="98"/>
      <c r="B23" s="100" t="s">
        <v>176</v>
      </c>
      <c r="C23" s="57" t="s">
        <v>90</v>
      </c>
      <c r="D23" s="156"/>
      <c r="E23" s="147"/>
      <c r="F23" s="98"/>
    </row>
    <row customHeight="1" ht="1.5">
      <c r="A24" s="98"/>
      <c r="B24" s="149"/>
      <c r="C24" s="154"/>
      <c r="D24" s="117"/>
      <c r="E24" s="157"/>
      <c r="F24" s="98"/>
    </row>
    <row customHeight="1" ht="17.25">
      <c r="A25" s="98"/>
      <c r="B25" s="100" t="s">
        <v>177</v>
      </c>
      <c r="C25" s="57" t="s">
        <v>96</v>
      </c>
      <c r="D25" s="156"/>
      <c r="E25" s="147" t="s">
        <v>93</v>
      </c>
      <c r="F25" s="98"/>
    </row>
    <row customHeight="1" ht="17.25">
      <c r="A26" s="98"/>
      <c r="B26" s="100" t="s">
        <v>178</v>
      </c>
      <c r="C26" s="57" t="s">
        <v>99</v>
      </c>
      <c r="D26" s="156"/>
      <c r="E26" s="147"/>
      <c r="F26" s="98"/>
    </row>
    <row customHeight="1" ht="17.25">
      <c r="A27" s="98"/>
      <c r="B27" s="100" t="s">
        <v>179</v>
      </c>
      <c r="C27" s="57" t="s">
        <v>102</v>
      </c>
      <c r="D27" s="156"/>
      <c r="E27" s="147"/>
      <c r="F27" s="98"/>
    </row>
    <row customHeight="1" ht="1.5">
      <c r="A28" s="98"/>
      <c r="B28" s="158"/>
      <c r="C28" s="159"/>
      <c r="D28" s="160"/>
      <c r="E28" s="161"/>
      <c r="F28" s="98"/>
    </row>
    <row customHeight="1" ht="17.25">
      <c r="A29" s="98"/>
      <c r="B29" s="100" t="s">
        <v>180</v>
      </c>
      <c r="C29" s="57" t="s">
        <v>108</v>
      </c>
      <c r="D29" s="156"/>
      <c r="E29" s="162" t="s">
        <v>181</v>
      </c>
      <c r="F29" s="98"/>
    </row>
    <row customHeight="1" ht="17.25">
      <c r="A30" s="98"/>
      <c r="B30" s="100" t="s">
        <v>182</v>
      </c>
      <c r="C30" s="57" t="s">
        <v>111</v>
      </c>
      <c r="D30" s="156"/>
      <c r="E30" s="162"/>
      <c r="F30" s="98"/>
    </row>
    <row customHeight="1" ht="17.25">
      <c r="A31" s="98"/>
      <c r="B31" s="100" t="s">
        <v>183</v>
      </c>
      <c r="C31" s="57" t="s">
        <v>114</v>
      </c>
      <c r="D31" s="156"/>
      <c r="E31" s="162"/>
      <c r="F31" s="98"/>
    </row>
    <row customHeight="1" ht="17.25">
      <c r="A32" s="98"/>
      <c r="B32" s="100" t="s">
        <v>184</v>
      </c>
      <c r="C32" s="93" t="s">
        <v>117</v>
      </c>
      <c r="D32" s="156"/>
      <c r="E32" s="162"/>
      <c r="F32" s="98"/>
    </row>
    <row customHeight="1" ht="15.75">
      <c r="A33" s="98"/>
      <c r="B33" s="52"/>
      <c r="D33" s="117"/>
      <c r="E33" s="163"/>
      <c r="F33" s="98"/>
    </row>
    <row customHeight="1" ht="17.25">
      <c r="A34" s="98"/>
      <c r="D34" s="98"/>
      <c r="E34" s="98"/>
      <c r="F34" s="98"/>
    </row>
    <row customHeight="1" ht="17.25">
      <c r="A35" s="98"/>
      <c r="B35" s="98"/>
      <c r="C35" s="98"/>
      <c r="D35" s="98"/>
      <c r="E35" s="98"/>
      <c r="F35" s="98"/>
    </row>
    <row customHeight="1" ht="15.75" hidden="1">
      <c r="A36" s="164"/>
      <c r="B36" s="98"/>
      <c r="C36" s="98"/>
      <c r="D36" s="98"/>
      <c r="E36" s="98"/>
      <c r="F36" s="98"/>
    </row>
    <row customHeight="1" ht="17.25">
      <c r="A37" s="98"/>
      <c r="B37" s="98"/>
      <c r="C37" s="98"/>
      <c r="F37" s="98"/>
    </row>
  </sheetData>
  <sheetProtection autoFilter="0" sort="1" insertRows="1" insertColumns="1" deleteRows="1" deleteColumns="1"/>
  <mergeCells count="6">
    <mergeCell ref="A1:F1"/>
    <mergeCell ref="E7:E13"/>
    <mergeCell ref="E15:E20"/>
    <mergeCell ref="E22:E23"/>
    <mergeCell ref="E25:E27"/>
    <mergeCell ref="E29:E32"/>
  </mergeCells>
  <dataValidations count="1">
    <dataValidation type="decimal" allowBlank="1" showInputMessage="1" showErrorMessage="1" sqref="D5 D7:D13 D15:D20 D22:D23 D25:D27 D29:D32 A36">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67FDFE5-4201-DBA6-FB2F-D6C60FEDB062}" mc:Ignorable="x14ac xr xr2 xr3">
  <dimension ref="A1:B107"/>
  <sheetViews>
    <sheetView defaultGridColor="0" colorId="8" topLeftCell="A1" showGridLines="0" workbookViewId="0" showZeros="0">
      <selection activeCell="A1" sqref="A1:B1"/>
    </sheetView>
  </sheetViews>
  <sheetFormatPr defaultColWidth="12.125" customHeight="1" defaultRowHeight="15.652500000000002"/>
  <cols>
    <col min="1" max="1" style="49" width="61.50390625" customWidth="1"/>
    <col min="2" max="2" style="50" width="20.75390625" customWidth="1"/>
  </cols>
  <sheetData>
    <row customHeight="1" ht="37.5">
      <c r="A1" s="51" t="str">
        <f>'##BASEINFO'!$B$2&amp;"度"&amp;'##BASEINFO'!$B$7&amp;"相关指标录入表"</f>
        <v>2024年度陕州区相关指标录入表</v>
      </c>
      <c r="B1" s="51"/>
    </row>
    <row customHeight="1" ht="17.25">
      <c r="A2" s="52"/>
      <c r="B2" s="53" t="s">
        <v>184</v>
      </c>
    </row>
    <row customHeight="1" ht="17.25">
      <c r="A3" s="52"/>
      <c r="B3" s="53" t="s">
        <v>2947</v>
      </c>
    </row>
    <row customHeight="1" ht="17.25">
      <c r="A4" s="54" t="s">
        <v>1943</v>
      </c>
      <c r="B4" s="54" t="s">
        <v>2948</v>
      </c>
    </row>
    <row customHeight="1" ht="17.25">
      <c r="A5" s="55" t="s">
        <v>2949</v>
      </c>
      <c r="B5" s="56"/>
    </row>
    <row customHeight="1" ht="17.25">
      <c r="A6" s="57" t="s">
        <v>2950</v>
      </c>
      <c r="B6" s="58">
        <f>SUM(B7:B10)</f>
        <v>51729</v>
      </c>
    </row>
    <row customHeight="1" ht="17.25">
      <c r="A7" s="57" t="s">
        <v>2951</v>
      </c>
      <c r="B7" s="59">
        <v>41176</v>
      </c>
    </row>
    <row customHeight="1" ht="17.25">
      <c r="A8" s="60" t="s">
        <v>2952</v>
      </c>
      <c r="B8" s="59">
        <v>1</v>
      </c>
    </row>
    <row customHeight="1" ht="17.25">
      <c r="A9" s="60" t="s">
        <v>2953</v>
      </c>
      <c r="B9" s="59">
        <v>8966</v>
      </c>
    </row>
    <row customHeight="1" ht="17.25">
      <c r="A10" s="60" t="s">
        <v>2954</v>
      </c>
      <c r="B10" s="59">
        <v>1586</v>
      </c>
    </row>
    <row customHeight="1" ht="17.25">
      <c r="A11" s="60" t="s">
        <v>2955</v>
      </c>
      <c r="B11" s="58">
        <f>SUM(B12:B26)</f>
        <v>26</v>
      </c>
    </row>
    <row customHeight="1" ht="17.25">
      <c r="A12" s="60" t="s">
        <v>192</v>
      </c>
      <c r="B12" s="61">
        <v>-241</v>
      </c>
    </row>
    <row customHeight="1" ht="17.25">
      <c r="A13" s="60" t="s">
        <v>250</v>
      </c>
      <c r="B13" s="61"/>
    </row>
    <row customHeight="1" ht="17.25">
      <c r="A14" s="60" t="s">
        <v>2155</v>
      </c>
      <c r="B14" s="61"/>
    </row>
    <row customHeight="1" ht="17.25">
      <c r="A15" s="60" t="s">
        <v>427</v>
      </c>
      <c r="B15" s="61"/>
    </row>
    <row customHeight="1" ht="17.25">
      <c r="A16" s="60" t="s">
        <v>432</v>
      </c>
      <c r="B16" s="61"/>
    </row>
    <row customHeight="1" ht="17.25">
      <c r="A17" s="60" t="s">
        <v>448</v>
      </c>
      <c r="B17" s="61"/>
    </row>
    <row customHeight="1" ht="17.25">
      <c r="A18" s="60" t="s">
        <v>457</v>
      </c>
      <c r="B18" s="61"/>
    </row>
    <row customHeight="1" ht="17.25">
      <c r="A19" s="60" t="s">
        <v>463</v>
      </c>
      <c r="B19" s="61"/>
    </row>
    <row customHeight="1" ht="17.25">
      <c r="A20" s="60" t="s">
        <v>472</v>
      </c>
      <c r="B20" s="61"/>
    </row>
    <row customHeight="1" ht="17.25">
      <c r="A21" s="60" t="s">
        <v>2156</v>
      </c>
      <c r="B21" s="61">
        <v>267</v>
      </c>
    </row>
    <row customHeight="1" ht="17.25">
      <c r="A22" s="60" t="s">
        <v>2160</v>
      </c>
      <c r="B22" s="61"/>
    </row>
    <row customHeight="1" ht="17.25">
      <c r="A23" s="60" t="s">
        <v>2161</v>
      </c>
      <c r="B23" s="61"/>
    </row>
    <row customHeight="1" ht="17.25">
      <c r="A24" s="60" t="s">
        <v>2162</v>
      </c>
      <c r="B24" s="61"/>
    </row>
    <row customHeight="1" ht="17.25">
      <c r="A25" s="60" t="s">
        <v>2163</v>
      </c>
      <c r="B25" s="61"/>
    </row>
    <row customHeight="1" ht="17.25">
      <c r="A26" s="60" t="s">
        <v>2164</v>
      </c>
      <c r="B26" s="61"/>
    </row>
    <row customHeight="1" ht="17.25">
      <c r="A27" s="60" t="s">
        <v>2956</v>
      </c>
      <c r="B27" s="58">
        <f>SUM(B28:B42)</f>
        <v>5507</v>
      </c>
    </row>
    <row customHeight="1" ht="17.25">
      <c r="A28" s="60" t="s">
        <v>192</v>
      </c>
      <c r="B28" s="61">
        <v>815</v>
      </c>
    </row>
    <row customHeight="1" ht="17.25">
      <c r="A29" s="60" t="s">
        <v>250</v>
      </c>
      <c r="B29" s="61"/>
    </row>
    <row customHeight="1" ht="17.25">
      <c r="A30" s="60" t="s">
        <v>2155</v>
      </c>
      <c r="B30" s="61"/>
    </row>
    <row customHeight="1" ht="17.25">
      <c r="A31" s="60" t="s">
        <v>427</v>
      </c>
      <c r="B31" s="61">
        <v>4189</v>
      </c>
    </row>
    <row customHeight="1" ht="17.25">
      <c r="A32" s="60" t="s">
        <v>432</v>
      </c>
      <c r="B32" s="61">
        <v>1</v>
      </c>
    </row>
    <row customHeight="1" ht="17.25">
      <c r="A33" s="60" t="s">
        <v>448</v>
      </c>
      <c r="B33" s="61">
        <v>186</v>
      </c>
    </row>
    <row customHeight="1" ht="17.25">
      <c r="A34" s="60" t="s">
        <v>457</v>
      </c>
      <c r="B34" s="61"/>
    </row>
    <row customHeight="1" ht="17.25">
      <c r="A35" s="60" t="s">
        <v>463</v>
      </c>
      <c r="B35" s="61">
        <v>4</v>
      </c>
    </row>
    <row customHeight="1" ht="17.25">
      <c r="A36" s="60" t="s">
        <v>472</v>
      </c>
      <c r="B36" s="61"/>
    </row>
    <row customHeight="1" ht="17.25">
      <c r="A37" s="60" t="s">
        <v>2156</v>
      </c>
      <c r="B37" s="61"/>
    </row>
    <row customHeight="1" ht="17.25">
      <c r="A38" s="60" t="s">
        <v>2160</v>
      </c>
      <c r="B38" s="61"/>
    </row>
    <row customHeight="1" ht="17.25">
      <c r="A39" s="60" t="s">
        <v>2161</v>
      </c>
      <c r="B39" s="61"/>
    </row>
    <row customHeight="1" ht="17.25">
      <c r="A40" s="60" t="s">
        <v>2162</v>
      </c>
      <c r="B40" s="61"/>
    </row>
    <row customHeight="1" ht="17.25">
      <c r="A41" s="60" t="s">
        <v>2163</v>
      </c>
      <c r="B41" s="61">
        <v>312</v>
      </c>
    </row>
    <row customHeight="1" ht="17.25">
      <c r="A42" s="60" t="s">
        <v>2164</v>
      </c>
      <c r="B42" s="61"/>
    </row>
    <row customHeight="1" ht="17.25">
      <c r="A43" s="55" t="s">
        <v>2957</v>
      </c>
      <c r="B43" s="56"/>
    </row>
    <row customHeight="1" ht="17.25">
      <c r="A44" s="62" t="s">
        <v>2958</v>
      </c>
      <c r="B44" s="59"/>
    </row>
    <row customHeight="1" ht="17.25">
      <c r="A45" s="60" t="s">
        <v>2959</v>
      </c>
      <c r="B45" s="61"/>
    </row>
    <row customHeight="1" ht="17.25">
      <c r="A46" s="62" t="s">
        <v>2960</v>
      </c>
      <c r="B46" s="59"/>
    </row>
    <row customHeight="1" ht="17.25">
      <c r="A47" s="60" t="s">
        <v>2961</v>
      </c>
      <c r="B47" s="61"/>
    </row>
    <row customHeight="1" ht="17.25">
      <c r="A48" s="63" t="s">
        <v>2962</v>
      </c>
      <c r="B48" s="64"/>
    </row>
    <row customHeight="1" ht="17.25">
      <c r="A49" s="65" t="s">
        <v>2963</v>
      </c>
      <c r="B49" s="66"/>
    </row>
    <row customHeight="1" ht="17.25">
      <c r="A50" s="67" t="s">
        <v>2964</v>
      </c>
      <c r="B50" s="68"/>
    </row>
    <row customHeight="1" ht="17.25">
      <c r="A51" s="60" t="s">
        <v>2965</v>
      </c>
      <c r="B51" s="69"/>
    </row>
    <row customHeight="1" ht="17.25">
      <c r="A52" s="60" t="s">
        <v>2966</v>
      </c>
      <c r="B52" s="59"/>
    </row>
    <row customHeight="1" ht="17.25">
      <c r="A53" s="60" t="s">
        <v>2967</v>
      </c>
      <c r="B53" s="68"/>
    </row>
    <row customHeight="1" ht="17.25">
      <c r="A54" s="60" t="s">
        <v>2968</v>
      </c>
      <c r="B54" s="59"/>
    </row>
    <row customHeight="1" ht="17.25">
      <c r="A55" s="60" t="s">
        <v>2969</v>
      </c>
      <c r="B55" s="59"/>
    </row>
    <row customHeight="1" ht="17.25">
      <c r="A56" s="65" t="s">
        <v>2865</v>
      </c>
      <c r="B56" s="66"/>
    </row>
    <row customHeight="1" ht="17.25">
      <c r="A57" s="60" t="s">
        <v>2964</v>
      </c>
      <c r="B57" s="68"/>
    </row>
    <row customHeight="1" ht="17.25">
      <c r="A58" s="60" t="s">
        <v>2965</v>
      </c>
      <c r="B58" s="59"/>
    </row>
    <row customHeight="1" ht="17.25">
      <c r="A59" s="60" t="s">
        <v>2966</v>
      </c>
      <c r="B59" s="59"/>
    </row>
    <row customHeight="1" ht="17.25">
      <c r="A60" s="60" t="s">
        <v>2967</v>
      </c>
      <c r="B60" s="68"/>
    </row>
    <row customHeight="1" ht="17.25">
      <c r="A61" s="60" t="s">
        <v>2968</v>
      </c>
      <c r="B61" s="59"/>
    </row>
    <row customHeight="1" ht="17.25">
      <c r="A62" s="60" t="s">
        <v>2969</v>
      </c>
      <c r="B62" s="59"/>
    </row>
    <row customHeight="1" ht="17.25">
      <c r="A63" s="65" t="s">
        <v>2970</v>
      </c>
      <c r="B63" s="66"/>
    </row>
    <row customHeight="1" ht="17.25">
      <c r="A64" s="60" t="s">
        <v>2964</v>
      </c>
      <c r="B64" s="68"/>
    </row>
    <row customHeight="1" ht="17.25">
      <c r="A65" s="60" t="s">
        <v>2965</v>
      </c>
      <c r="B65" s="59"/>
    </row>
    <row customHeight="1" ht="17.25">
      <c r="A66" s="60" t="s">
        <v>2966</v>
      </c>
      <c r="B66" s="59"/>
    </row>
    <row customHeight="1" ht="17.25">
      <c r="A67" s="60" t="s">
        <v>2967</v>
      </c>
      <c r="B67" s="68"/>
    </row>
    <row customHeight="1" ht="17.25">
      <c r="A68" s="60" t="s">
        <v>2968</v>
      </c>
      <c r="B68" s="59"/>
    </row>
    <row customHeight="1" ht="17.25">
      <c r="A69" s="60" t="s">
        <v>2969</v>
      </c>
      <c r="B69" s="59"/>
    </row>
    <row customHeight="1" ht="17.25">
      <c r="A70" s="55" t="s">
        <v>2971</v>
      </c>
      <c r="B70" s="56"/>
    </row>
    <row customHeight="1" ht="17.25">
      <c r="A71" s="60" t="s">
        <v>2972</v>
      </c>
      <c r="B71" s="61"/>
    </row>
    <row customHeight="1" ht="17.25">
      <c r="A72" s="60" t="s">
        <v>2973</v>
      </c>
      <c r="B72" s="61">
        <v>199375</v>
      </c>
    </row>
    <row customHeight="1" ht="17.25">
      <c r="A73" s="60" t="s">
        <v>2974</v>
      </c>
      <c r="B73" s="59">
        <v>199375</v>
      </c>
    </row>
    <row customHeight="1" ht="17.25">
      <c r="A74" s="55" t="s">
        <v>2975</v>
      </c>
      <c r="B74" s="56"/>
    </row>
    <row customHeight="1" ht="17.25">
      <c r="A75" s="60" t="s">
        <v>2976</v>
      </c>
      <c r="B75" s="59">
        <v>12</v>
      </c>
    </row>
    <row customHeight="1" ht="17.25">
      <c r="A76" s="60" t="s">
        <v>2977</v>
      </c>
      <c r="B76" s="59">
        <v>12</v>
      </c>
    </row>
    <row customHeight="1" ht="17.25">
      <c r="A77" s="60" t="s">
        <v>2978</v>
      </c>
      <c r="B77" s="59">
        <v>864</v>
      </c>
    </row>
    <row customHeight="1" ht="17.25" hidden="1">
      <c r="A78" s="56"/>
      <c r="B78" s="56"/>
    </row>
    <row customHeight="1" ht="17.25">
      <c r="A79" s="60" t="s">
        <v>2979</v>
      </c>
      <c r="B79" s="59"/>
    </row>
    <row customHeight="1" ht="17.25" hidden="1">
      <c r="A80" s="56"/>
      <c r="B80" s="56"/>
    </row>
    <row customHeight="1" ht="17.25">
      <c r="A81" s="60" t="s">
        <v>2980</v>
      </c>
      <c r="B81" s="59"/>
    </row>
    <row customHeight="1" ht="17.25">
      <c r="A82" s="60" t="s">
        <v>2981</v>
      </c>
      <c r="B82" s="58">
        <f>SUM(B83:B84)</f>
        <v>29</v>
      </c>
    </row>
    <row customHeight="1" ht="17.25">
      <c r="A83" s="60" t="s">
        <v>2982</v>
      </c>
      <c r="B83" s="61">
        <v>17</v>
      </c>
    </row>
    <row customHeight="1" ht="17.25">
      <c r="A84" s="60" t="s">
        <v>2983</v>
      </c>
      <c r="B84" s="61">
        <v>12</v>
      </c>
    </row>
    <row customHeight="1" ht="17.25">
      <c r="A85" s="55" t="s">
        <v>2984</v>
      </c>
      <c r="B85" s="56"/>
    </row>
    <row customHeight="1" ht="17.25">
      <c r="A86" s="60" t="s">
        <v>2985</v>
      </c>
      <c r="B86" s="58">
        <f>SUM(B87:B89)</f>
        <v>2698126</v>
      </c>
    </row>
    <row customHeight="1" ht="17.25">
      <c r="A87" s="60" t="s">
        <v>2986</v>
      </c>
      <c r="B87" s="61">
        <v>310018</v>
      </c>
    </row>
    <row customHeight="1" ht="17.25">
      <c r="A88" s="60" t="s">
        <v>2987</v>
      </c>
      <c r="B88" s="61">
        <v>1287034</v>
      </c>
    </row>
    <row customHeight="1" ht="17.25">
      <c r="A89" s="60" t="s">
        <v>2988</v>
      </c>
      <c r="B89" s="61">
        <v>1101074</v>
      </c>
    </row>
    <row customHeight="1" ht="17.25">
      <c r="A90" s="60" t="s">
        <v>2989</v>
      </c>
      <c r="B90" s="61">
        <v>29</v>
      </c>
    </row>
    <row customHeight="1" ht="17.25">
      <c r="A91" s="60" t="s">
        <v>2990</v>
      </c>
      <c r="B91" s="61">
        <v>36848</v>
      </c>
    </row>
    <row customHeight="1" ht="17.25">
      <c r="A92" s="60" t="s">
        <v>2991</v>
      </c>
      <c r="B92" s="61">
        <v>20198</v>
      </c>
    </row>
    <row customHeight="1" ht="17.25">
      <c r="A93" s="55" t="s">
        <v>2992</v>
      </c>
      <c r="B93" s="56"/>
    </row>
    <row customHeight="1" ht="17.25">
      <c r="A94" s="54" t="s">
        <v>2993</v>
      </c>
      <c r="B94" s="70" t="s">
        <v>2994</v>
      </c>
    </row>
    <row customHeight="1" ht="17.25">
      <c r="A95" s="60" t="s">
        <v>2995</v>
      </c>
      <c r="B95" s="59">
        <v>5011</v>
      </c>
    </row>
    <row customHeight="1" ht="17.25">
      <c r="A96" s="60" t="s">
        <v>2996</v>
      </c>
      <c r="B96" s="59">
        <v>47</v>
      </c>
    </row>
    <row customHeight="1" ht="17.25">
      <c r="A97" s="60" t="s">
        <v>2997</v>
      </c>
      <c r="B97" s="59"/>
    </row>
    <row customHeight="1" ht="17.25">
      <c r="A98" s="60" t="s">
        <v>2998</v>
      </c>
      <c r="B98" s="59"/>
    </row>
    <row customHeight="1" ht="17.25">
      <c r="A99" s="60" t="s">
        <v>2999</v>
      </c>
      <c r="B99" s="61"/>
    </row>
    <row customHeight="1" ht="17.25">
      <c r="A100" s="60" t="s">
        <v>3000</v>
      </c>
      <c r="B100" s="61"/>
    </row>
    <row customHeight="1" ht="17.25">
      <c r="A101" s="60" t="s">
        <v>3001</v>
      </c>
      <c r="B101" s="61"/>
    </row>
    <row customHeight="1" ht="17.25">
      <c r="A102" s="60" t="s">
        <v>3002</v>
      </c>
      <c r="B102" s="59"/>
    </row>
    <row customHeight="1" ht="17.25">
      <c r="A103" s="60" t="s">
        <v>3003</v>
      </c>
      <c r="B103" s="61">
        <v>-77607</v>
      </c>
    </row>
    <row customHeight="1" ht="17.25">
      <c r="A104" s="60" t="s">
        <v>3004</v>
      </c>
      <c r="B104" s="61"/>
    </row>
    <row customHeight="1" ht="17.25">
      <c r="A105" s="60" t="s">
        <v>3005</v>
      </c>
      <c r="B105" s="61"/>
    </row>
    <row customHeight="1" ht="17.25">
      <c r="A106" s="60" t="s">
        <v>3006</v>
      </c>
      <c r="B106" s="59">
        <v>9633</v>
      </c>
    </row>
    <row customHeight="1" ht="17.25">
      <c r="A107" s="60" t="s">
        <v>3007</v>
      </c>
      <c r="B107" s="59"/>
    </row>
  </sheetData>
  <sheetProtection autoFilter="0" sort="1" insertRows="1" insertColumns="1" deleteRows="1" deleteColumns="1"/>
  <mergeCells count="1">
    <mergeCell ref="A1:B1"/>
  </mergeCells>
  <dataValidations count="1">
    <dataValidation type="decimal" allowBlank="1" showInputMessage="1" showErrorMessage="1" sqref="B6:B42 B44:B47 B50:B55 B57:B62 B64:B69 B71:B73 B75:B77 B79 B81:B84 B86:B92 B95:B107">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A82258A-815F-4FA6-6C97-7923A2F2D7B7}" mc:Ignorable="x14ac xr xr2 xr3">
  <dimension ref="A1:E20"/>
  <sheetViews>
    <sheetView defaultGridColor="0" colorId="8" topLeftCell="A1" showGridLines="0" workbookViewId="0" showZeros="0">
      <selection activeCell="A1" sqref="A1"/>
    </sheetView>
  </sheetViews>
  <sheetFormatPr defaultColWidth="12.125" customHeight="1" defaultRowHeight="15.652500000000002"/>
  <cols>
    <col min="1" max="5" style="49" width="22.125" customWidth="1"/>
  </cols>
  <sheetData>
    <row customHeight="1" ht="19.5">
      <c r="A1" s="98"/>
      <c r="B1" s="98"/>
      <c r="C1" s="98"/>
      <c r="D1" s="98"/>
      <c r="E1" s="98"/>
    </row>
    <row customHeight="1" ht="19.5">
      <c r="A2" s="98"/>
      <c r="B2" s="98"/>
      <c r="C2" s="98"/>
      <c r="D2" s="98"/>
      <c r="E2" s="98"/>
    </row>
    <row customHeight="1" ht="19.5">
      <c r="A3" s="98"/>
      <c r="B3" s="98"/>
      <c r="C3" s="98"/>
      <c r="D3" s="98"/>
      <c r="E3" s="98"/>
    </row>
    <row customHeight="1" ht="19.5">
      <c r="A4" s="98"/>
      <c r="B4" s="98"/>
      <c r="C4" s="98"/>
      <c r="D4" s="98"/>
      <c r="E4" s="98"/>
    </row>
    <row customHeight="1" ht="19.5">
      <c r="A5" s="98"/>
      <c r="B5" s="98"/>
      <c r="C5" s="98"/>
      <c r="D5" s="98"/>
      <c r="E5" s="98"/>
    </row>
    <row customHeight="1" ht="19.5">
      <c r="A6" s="98"/>
      <c r="B6" s="98"/>
      <c r="C6" s="98"/>
      <c r="D6" s="98"/>
      <c r="E6" s="98"/>
    </row>
    <row customHeight="1" ht="19.5">
      <c r="A7" s="98"/>
      <c r="B7" s="98"/>
      <c r="C7" s="98"/>
      <c r="D7" s="98"/>
      <c r="E7" s="98"/>
    </row>
    <row customHeight="1" ht="19.5">
      <c r="A8" s="98"/>
      <c r="B8" s="98"/>
      <c r="C8" s="98"/>
      <c r="D8" s="98"/>
      <c r="E8" s="98"/>
    </row>
    <row customHeight="1" ht="42.75">
      <c r="A9" s="99" t="s">
        <v>160</v>
      </c>
      <c r="B9" s="99"/>
      <c r="C9" s="99"/>
      <c r="D9" s="99"/>
      <c r="E9" s="99"/>
    </row>
    <row customHeight="1" ht="19.5">
      <c r="A10" s="98"/>
      <c r="B10" s="98"/>
      <c r="C10" s="98"/>
      <c r="D10" s="98"/>
      <c r="E10" s="98"/>
    </row>
    <row customHeight="1" ht="19.5">
      <c r="A11" s="98"/>
      <c r="B11" s="98"/>
      <c r="C11" s="98"/>
      <c r="D11" s="98"/>
      <c r="E11" s="98"/>
    </row>
    <row customHeight="1" ht="19.5">
      <c r="A12" s="98"/>
      <c r="B12" s="98"/>
      <c r="C12" s="98"/>
      <c r="D12" s="98"/>
      <c r="E12" s="98"/>
    </row>
    <row customHeight="1" ht="19.5">
      <c r="A13" s="98"/>
      <c r="B13" s="98"/>
      <c r="C13" s="98"/>
      <c r="D13" s="98"/>
      <c r="E13" s="98"/>
    </row>
    <row customHeight="1" ht="19.5">
      <c r="A14" s="98"/>
      <c r="B14" s="98"/>
      <c r="C14" s="98"/>
      <c r="D14" s="98"/>
      <c r="E14" s="98"/>
    </row>
    <row customHeight="1" ht="19.5">
      <c r="A15" s="98"/>
      <c r="B15" s="98"/>
      <c r="C15" s="98"/>
      <c r="D15" s="98"/>
      <c r="E15" s="98"/>
    </row>
    <row customHeight="1" ht="19.5">
      <c r="A16" s="98"/>
      <c r="B16" s="98"/>
      <c r="C16" s="98"/>
      <c r="D16" s="98"/>
      <c r="E16" s="98"/>
    </row>
    <row customHeight="1" ht="19.5">
      <c r="A17" s="98"/>
      <c r="B17" s="98"/>
      <c r="C17" s="98"/>
      <c r="D17" s="98"/>
      <c r="E17" s="98"/>
    </row>
    <row customHeight="1" ht="19.5">
      <c r="A18" s="98"/>
      <c r="B18" s="98"/>
      <c r="C18" s="98"/>
      <c r="D18" s="98"/>
      <c r="E18" s="98"/>
    </row>
    <row customHeight="1" ht="19.5">
      <c r="A19" s="98"/>
      <c r="B19" s="98"/>
      <c r="C19" s="98"/>
      <c r="D19" s="98"/>
      <c r="E19" s="98"/>
    </row>
    <row customHeight="1" ht="19.5">
      <c r="A20" s="98"/>
      <c r="B20" s="98"/>
      <c r="C20" s="98"/>
      <c r="D20" s="98"/>
      <c r="E20" s="98"/>
    </row>
  </sheetData>
  <sheetProtection autoFilter="0" sort="1" insertRows="1" insertColumns="1" deleteRows="1" deleteColumns="1"/>
  <mergeCells count="1">
    <mergeCell ref="A9:E9"/>
  </mergeCell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07D5121-CA27-4F1E-8727-34A098F08305}" mc:Ignorable="x14ac xr xr2 xr3">
  <dimension ref="A1:C703"/>
  <sheetViews>
    <sheetView defaultGridColor="0" colorId="8" topLeftCell="A1" showGridLines="0" workbookViewId="0" showZeros="0">
      <selection activeCell="A1" sqref="A1:C1"/>
    </sheetView>
  </sheetViews>
  <sheetFormatPr defaultColWidth="12.125" customHeight="1" defaultRowHeight="17.1525"/>
  <cols>
    <col min="1" max="1" style="49" width="11.125" customWidth="1"/>
    <col min="2" max="2" style="49" width="67.75390625" customWidth="1"/>
    <col min="3" max="3" style="49" width="25.00390625" customWidth="1"/>
  </cols>
  <sheetData>
    <row customHeight="1" ht="33.75">
      <c r="A1" s="71" t="str">
        <f>'##BASEINFO'!$B$2&amp;"度"&amp;'##BASEINFO'!$B$7&amp;"一般公共预算收入决算录入表		"</f>
        <v>2024年度陕州区一般公共预算收入决算录入表		</v>
      </c>
      <c r="B1" s="71"/>
      <c r="C1" s="71"/>
    </row>
    <row customHeight="1" ht="17.25">
      <c r="A2" s="72" t="s">
        <v>159</v>
      </c>
      <c r="B2" s="72"/>
      <c r="C2" s="72"/>
    </row>
    <row customHeight="1" ht="17.25">
      <c r="A3" s="72" t="str">
        <f>"单位："&amp;'##BASEINFO'!$B$19</f>
        <v>单位：万元</v>
      </c>
      <c r="B3" s="72"/>
      <c r="C3" s="72"/>
    </row>
    <row customHeight="1" ht="17.25">
      <c r="A4" s="54" t="s">
        <v>187</v>
      </c>
      <c r="B4" s="54" t="s">
        <v>188</v>
      </c>
      <c r="C4" s="54" t="s">
        <v>189</v>
      </c>
    </row>
    <row customHeight="1" ht="17.25">
      <c r="A5" s="57"/>
      <c r="B5" s="54" t="s">
        <v>190</v>
      </c>
      <c r="C5" s="58">
        <f>SUM(C6,C353)</f>
        <v>185488</v>
      </c>
    </row>
    <row customHeight="1" ht="17.25">
      <c r="A6" s="57">
        <v>101</v>
      </c>
      <c r="B6" s="91" t="s">
        <v>191</v>
      </c>
      <c r="C6" s="58">
        <f>C7+C45+C65+C190+C255+C262+C267+C283+C292+C298+C307+C316+C319+C322+C325+C337+C341+C344+C347+C350</f>
        <v>111721</v>
      </c>
    </row>
    <row customHeight="1" ht="17.25">
      <c r="A7" s="57">
        <v>10101</v>
      </c>
      <c r="B7" s="91" t="s">
        <v>192</v>
      </c>
      <c r="C7" s="58">
        <f>SUM(C8,C38,C42)</f>
        <v>40602</v>
      </c>
    </row>
    <row customHeight="1" ht="17.25">
      <c r="A8" s="57">
        <v>1010101</v>
      </c>
      <c r="B8" s="91" t="s">
        <v>193</v>
      </c>
      <c r="C8" s="58">
        <f>SUM(C9:C37)</f>
        <v>40602</v>
      </c>
    </row>
    <row customHeight="1" ht="17.25">
      <c r="A9" s="57">
        <v>101010101</v>
      </c>
      <c r="B9" s="57" t="s">
        <v>194</v>
      </c>
      <c r="C9" s="68">
        <v>1037</v>
      </c>
    </row>
    <row customHeight="1" ht="17.25">
      <c r="A10" s="57">
        <v>101010102</v>
      </c>
      <c r="B10" s="57" t="s">
        <v>195</v>
      </c>
      <c r="C10" s="68">
        <v>27</v>
      </c>
    </row>
    <row customHeight="1" ht="17.25">
      <c r="A11" s="57">
        <v>101010103</v>
      </c>
      <c r="B11" s="57" t="s">
        <v>196</v>
      </c>
      <c r="C11" s="68">
        <v>24186</v>
      </c>
    </row>
    <row customHeight="1" ht="17.25">
      <c r="A12" s="57">
        <v>101010104</v>
      </c>
      <c r="B12" s="57" t="s">
        <v>197</v>
      </c>
      <c r="C12" s="68">
        <v>3</v>
      </c>
    </row>
    <row customHeight="1" ht="17.25">
      <c r="A13" s="57">
        <v>101010105</v>
      </c>
      <c r="B13" s="57" t="s">
        <v>198</v>
      </c>
      <c r="C13" s="68">
        <v>122</v>
      </c>
    </row>
    <row customHeight="1" ht="17.25">
      <c r="A14" s="57">
        <v>101010106</v>
      </c>
      <c r="B14" s="57" t="s">
        <v>199</v>
      </c>
      <c r="C14" s="68">
        <v>14823</v>
      </c>
    </row>
    <row customHeight="1" ht="17.25">
      <c r="A15" s="57">
        <v>101010117</v>
      </c>
      <c r="B15" s="57" t="s">
        <v>200</v>
      </c>
      <c r="C15" s="68"/>
    </row>
    <row customHeight="1" ht="17.25">
      <c r="A16" s="57">
        <v>101010118</v>
      </c>
      <c r="B16" s="57" t="s">
        <v>201</v>
      </c>
      <c r="C16" s="68"/>
    </row>
    <row customHeight="1" ht="17.25">
      <c r="A17" s="57">
        <v>101010119</v>
      </c>
      <c r="B17" s="57" t="s">
        <v>202</v>
      </c>
      <c r="C17" s="68">
        <v>471</v>
      </c>
    </row>
    <row customHeight="1" ht="17.25">
      <c r="A18" s="57">
        <v>101010120</v>
      </c>
      <c r="B18" s="57" t="s">
        <v>203</v>
      </c>
      <c r="C18" s="68">
        <v>320</v>
      </c>
    </row>
    <row customHeight="1" ht="17.25">
      <c r="A19" s="57">
        <v>101010121</v>
      </c>
      <c r="B19" s="57" t="s">
        <v>204</v>
      </c>
      <c r="C19" s="68">
        <v>-400</v>
      </c>
    </row>
    <row customHeight="1" ht="17.25">
      <c r="A20" s="57">
        <v>101010122</v>
      </c>
      <c r="B20" s="57" t="s">
        <v>205</v>
      </c>
      <c r="C20" s="68"/>
    </row>
    <row customHeight="1" ht="17.25">
      <c r="A21" s="57">
        <v>101010125</v>
      </c>
      <c r="B21" s="57" t="s">
        <v>206</v>
      </c>
      <c r="C21" s="68"/>
    </row>
    <row customHeight="1" ht="17.25">
      <c r="A22" s="57">
        <v>101010127</v>
      </c>
      <c r="B22" s="57" t="s">
        <v>207</v>
      </c>
      <c r="C22" s="68"/>
    </row>
    <row customHeight="1" ht="17.25">
      <c r="A23" s="57">
        <v>101010129</v>
      </c>
      <c r="B23" s="57" t="s">
        <v>208</v>
      </c>
      <c r="C23" s="68">
        <v>-8</v>
      </c>
    </row>
    <row customHeight="1" ht="17.25">
      <c r="A24" s="57">
        <v>101010131</v>
      </c>
      <c r="B24" s="57" t="s">
        <v>209</v>
      </c>
      <c r="C24" s="68"/>
    </row>
    <row customHeight="1" ht="17.25">
      <c r="A25" s="57">
        <v>101010132</v>
      </c>
      <c r="B25" s="57" t="s">
        <v>210</v>
      </c>
      <c r="C25" s="68"/>
    </row>
    <row customHeight="1" ht="17.25">
      <c r="A26" s="57">
        <v>101010133</v>
      </c>
      <c r="B26" s="57" t="s">
        <v>211</v>
      </c>
      <c r="C26" s="68">
        <v>-1144</v>
      </c>
    </row>
    <row customHeight="1" ht="17.25">
      <c r="A27" s="57">
        <v>101010134</v>
      </c>
      <c r="B27" s="57" t="s">
        <v>212</v>
      </c>
      <c r="C27" s="68"/>
    </row>
    <row customHeight="1" ht="17.25">
      <c r="A28" s="57">
        <v>101010135</v>
      </c>
      <c r="B28" s="57" t="s">
        <v>213</v>
      </c>
      <c r="C28" s="68"/>
    </row>
    <row customHeight="1" ht="17.25">
      <c r="A29" s="57">
        <v>101010136</v>
      </c>
      <c r="B29" s="57" t="s">
        <v>214</v>
      </c>
      <c r="C29" s="68">
        <v>-103</v>
      </c>
    </row>
    <row customHeight="1" ht="17.25">
      <c r="A30" s="57">
        <v>101010137</v>
      </c>
      <c r="B30" s="57" t="s">
        <v>215</v>
      </c>
      <c r="C30" s="68"/>
    </row>
    <row customHeight="1" ht="17.25">
      <c r="A31" s="57">
        <v>101010138</v>
      </c>
      <c r="B31" s="57" t="s">
        <v>216</v>
      </c>
      <c r="C31" s="68"/>
    </row>
    <row customHeight="1" ht="17.25">
      <c r="A32" s="57">
        <v>101010150</v>
      </c>
      <c r="B32" s="57" t="s">
        <v>217</v>
      </c>
      <c r="C32" s="68"/>
    </row>
    <row customHeight="1" ht="17.25">
      <c r="A33" s="57">
        <v>101010151</v>
      </c>
      <c r="B33" s="57" t="s">
        <v>218</v>
      </c>
      <c r="C33" s="68">
        <v>1268</v>
      </c>
    </row>
    <row customHeight="1" ht="17.25">
      <c r="A34" s="57">
        <v>101010152</v>
      </c>
      <c r="B34" s="57" t="s">
        <v>219</v>
      </c>
      <c r="C34" s="68"/>
    </row>
    <row customHeight="1" ht="17.25">
      <c r="A35" s="57">
        <v>101010153</v>
      </c>
      <c r="B35" s="57" t="s">
        <v>220</v>
      </c>
      <c r="C35" s="68"/>
    </row>
    <row customHeight="1" ht="17.25">
      <c r="A36" s="57">
        <v>101010154</v>
      </c>
      <c r="B36" s="57" t="s">
        <v>221</v>
      </c>
      <c r="C36" s="68"/>
    </row>
    <row customHeight="1" ht="17.25">
      <c r="A37" s="57">
        <v>101010155</v>
      </c>
      <c r="B37" s="57" t="s">
        <v>222</v>
      </c>
      <c r="C37" s="68"/>
    </row>
    <row customHeight="1" ht="17.25">
      <c r="A38" s="57">
        <v>1010102</v>
      </c>
      <c r="B38" s="91" t="s">
        <v>223</v>
      </c>
      <c r="C38" s="58">
        <f>SUM(C39:C41)</f>
        <v>0</v>
      </c>
    </row>
    <row customHeight="1" ht="17.25">
      <c r="A39" s="57">
        <v>101010201</v>
      </c>
      <c r="B39" s="57" t="s">
        <v>224</v>
      </c>
      <c r="C39" s="68"/>
    </row>
    <row customHeight="1" ht="17.25">
      <c r="A40" s="57">
        <v>101010220</v>
      </c>
      <c r="B40" s="57" t="s">
        <v>225</v>
      </c>
      <c r="C40" s="68"/>
    </row>
    <row customHeight="1" ht="17.25">
      <c r="A41" s="57">
        <v>101010221</v>
      </c>
      <c r="B41" s="57" t="s">
        <v>226</v>
      </c>
      <c r="C41" s="68"/>
    </row>
    <row customHeight="1" ht="17.25">
      <c r="A42" s="57">
        <v>1010103</v>
      </c>
      <c r="B42" s="91" t="s">
        <v>227</v>
      </c>
      <c r="C42" s="58">
        <f>C43+C44</f>
        <v>0</v>
      </c>
    </row>
    <row customHeight="1" ht="17.25">
      <c r="A43" s="57">
        <v>101010301</v>
      </c>
      <c r="B43" s="57" t="s">
        <v>228</v>
      </c>
      <c r="C43" s="68"/>
    </row>
    <row customHeight="1" ht="17.25">
      <c r="A44" s="57">
        <v>101010302</v>
      </c>
      <c r="B44" s="57" t="s">
        <v>229</v>
      </c>
      <c r="C44" s="68"/>
    </row>
    <row customHeight="1" ht="17.25">
      <c r="A45" s="57">
        <v>10102</v>
      </c>
      <c r="B45" s="91" t="s">
        <v>230</v>
      </c>
      <c r="C45" s="58">
        <f>SUM(C46,C58,C64)</f>
        <v>0</v>
      </c>
    </row>
    <row customHeight="1" ht="17.25">
      <c r="A46" s="57">
        <v>1010201</v>
      </c>
      <c r="B46" s="91" t="s">
        <v>231</v>
      </c>
      <c r="C46" s="58">
        <f>SUM(C47:C57)</f>
        <v>0</v>
      </c>
    </row>
    <row customHeight="1" ht="17.25">
      <c r="A47" s="57">
        <v>101020101</v>
      </c>
      <c r="B47" s="57" t="s">
        <v>232</v>
      </c>
      <c r="C47" s="68"/>
    </row>
    <row customHeight="1" ht="17.25">
      <c r="A48" s="57">
        <v>101020102</v>
      </c>
      <c r="B48" s="57" t="s">
        <v>233</v>
      </c>
      <c r="C48" s="68"/>
    </row>
    <row customHeight="1" ht="17.25">
      <c r="A49" s="57">
        <v>101020103</v>
      </c>
      <c r="B49" s="57" t="s">
        <v>234</v>
      </c>
      <c r="C49" s="68"/>
    </row>
    <row customHeight="1" ht="17.25">
      <c r="A50" s="57">
        <v>101020104</v>
      </c>
      <c r="B50" s="57" t="s">
        <v>235</v>
      </c>
      <c r="C50" s="68"/>
    </row>
    <row customHeight="1" ht="17.25">
      <c r="A51" s="57">
        <v>101020105</v>
      </c>
      <c r="B51" s="57" t="s">
        <v>236</v>
      </c>
      <c r="C51" s="68"/>
    </row>
    <row customHeight="1" ht="17.25">
      <c r="A52" s="57">
        <v>101020106</v>
      </c>
      <c r="B52" s="57" t="s">
        <v>237</v>
      </c>
      <c r="C52" s="68"/>
    </row>
    <row customHeight="1" ht="17.25">
      <c r="A53" s="57">
        <v>101020107</v>
      </c>
      <c r="B53" s="57" t="s">
        <v>238</v>
      </c>
      <c r="C53" s="68"/>
    </row>
    <row customHeight="1" ht="17.25">
      <c r="A54" s="57">
        <v>101020119</v>
      </c>
      <c r="B54" s="57" t="s">
        <v>239</v>
      </c>
      <c r="C54" s="68"/>
    </row>
    <row customHeight="1" ht="17.25">
      <c r="A55" s="57">
        <v>101020120</v>
      </c>
      <c r="B55" s="57" t="s">
        <v>240</v>
      </c>
      <c r="C55" s="68"/>
    </row>
    <row customHeight="1" ht="17.25">
      <c r="A56" s="57">
        <v>101020121</v>
      </c>
      <c r="B56" s="57" t="s">
        <v>241</v>
      </c>
      <c r="C56" s="68"/>
    </row>
    <row customHeight="1" ht="17.25">
      <c r="A57" s="57">
        <v>101020129</v>
      </c>
      <c r="B57" s="57" t="s">
        <v>242</v>
      </c>
      <c r="C57" s="68"/>
    </row>
    <row customHeight="1" ht="17.25">
      <c r="A58" s="57">
        <v>1010202</v>
      </c>
      <c r="B58" s="91" t="s">
        <v>243</v>
      </c>
      <c r="C58" s="58">
        <f>SUM(C59:C63)</f>
        <v>0</v>
      </c>
    </row>
    <row customHeight="1" ht="17.25">
      <c r="A59" s="57">
        <v>101020202</v>
      </c>
      <c r="B59" s="57" t="s">
        <v>244</v>
      </c>
      <c r="C59" s="68"/>
    </row>
    <row customHeight="1" ht="17.25">
      <c r="A60" s="57">
        <v>101020209</v>
      </c>
      <c r="B60" s="57" t="s">
        <v>245</v>
      </c>
      <c r="C60" s="68"/>
    </row>
    <row customHeight="1" ht="17.25">
      <c r="A61" s="57">
        <v>101020220</v>
      </c>
      <c r="B61" s="57" t="s">
        <v>246</v>
      </c>
      <c r="C61" s="68"/>
    </row>
    <row customHeight="1" ht="17.25">
      <c r="A62" s="57">
        <v>101020221</v>
      </c>
      <c r="B62" s="57" t="s">
        <v>247</v>
      </c>
      <c r="C62" s="68"/>
    </row>
    <row customHeight="1" ht="17.25">
      <c r="A63" s="57">
        <v>101020229</v>
      </c>
      <c r="B63" s="57" t="s">
        <v>248</v>
      </c>
      <c r="C63" s="68"/>
    </row>
    <row customHeight="1" ht="17.25">
      <c r="A64" s="57">
        <v>1010203</v>
      </c>
      <c r="B64" s="91" t="s">
        <v>249</v>
      </c>
      <c r="C64" s="68"/>
    </row>
    <row customHeight="1" ht="17.25">
      <c r="A65" s="57">
        <v>10104</v>
      </c>
      <c r="B65" s="91" t="s">
        <v>250</v>
      </c>
      <c r="C65" s="58">
        <f>SUM(C66:C82,C86:C91,C95,C100:C101,C105:C111,C128:C129,C132:C134,C139,C144,C149,C154,C159,C164,C169,C174,C179,C184,C188,C189)</f>
        <v>5977</v>
      </c>
    </row>
    <row customHeight="1" ht="17.25">
      <c r="A66" s="57">
        <v>1010401</v>
      </c>
      <c r="B66" s="91" t="s">
        <v>251</v>
      </c>
      <c r="C66" s="68"/>
    </row>
    <row customHeight="1" ht="17.25">
      <c r="A67" s="57">
        <v>1010402</v>
      </c>
      <c r="B67" s="91" t="s">
        <v>252</v>
      </c>
      <c r="C67" s="68"/>
    </row>
    <row customHeight="1" ht="17.25">
      <c r="A68" s="57">
        <v>1010403</v>
      </c>
      <c r="B68" s="91" t="s">
        <v>253</v>
      </c>
      <c r="C68" s="68"/>
    </row>
    <row customHeight="1" ht="17.25">
      <c r="A69" s="57">
        <v>1010404</v>
      </c>
      <c r="B69" s="91" t="s">
        <v>254</v>
      </c>
      <c r="C69" s="68"/>
    </row>
    <row customHeight="1" ht="17.25">
      <c r="A70" s="57">
        <v>1010405</v>
      </c>
      <c r="B70" s="91" t="s">
        <v>255</v>
      </c>
      <c r="C70" s="68"/>
    </row>
    <row customHeight="1" ht="17.25">
      <c r="A71" s="57">
        <v>1010406</v>
      </c>
      <c r="B71" s="91" t="s">
        <v>256</v>
      </c>
      <c r="C71" s="68"/>
    </row>
    <row customHeight="1" ht="17.25">
      <c r="A72" s="57">
        <v>1010407</v>
      </c>
      <c r="B72" s="91" t="s">
        <v>257</v>
      </c>
      <c r="C72" s="68"/>
    </row>
    <row customHeight="1" ht="17.25">
      <c r="A73" s="57">
        <v>1010408</v>
      </c>
      <c r="B73" s="91" t="s">
        <v>258</v>
      </c>
      <c r="C73" s="68"/>
    </row>
    <row customHeight="1" ht="17.25">
      <c r="A74" s="57">
        <v>1010409</v>
      </c>
      <c r="B74" s="91" t="s">
        <v>259</v>
      </c>
      <c r="C74" s="68"/>
    </row>
    <row customHeight="1" ht="17.25">
      <c r="A75" s="57">
        <v>1010410</v>
      </c>
      <c r="B75" s="91" t="s">
        <v>260</v>
      </c>
      <c r="C75" s="68"/>
    </row>
    <row customHeight="1" ht="17.25">
      <c r="A76" s="57">
        <v>1010411</v>
      </c>
      <c r="B76" s="91" t="s">
        <v>261</v>
      </c>
      <c r="C76" s="68"/>
    </row>
    <row customHeight="1" ht="17.25">
      <c r="A77" s="57">
        <v>1010412</v>
      </c>
      <c r="B77" s="91" t="s">
        <v>262</v>
      </c>
      <c r="C77" s="68"/>
    </row>
    <row customHeight="1" ht="17.25">
      <c r="A78" s="57">
        <v>1010413</v>
      </c>
      <c r="B78" s="91" t="s">
        <v>263</v>
      </c>
      <c r="C78" s="68"/>
    </row>
    <row customHeight="1" ht="17.25">
      <c r="A79" s="57">
        <v>1010414</v>
      </c>
      <c r="B79" s="91" t="s">
        <v>264</v>
      </c>
      <c r="C79" s="68"/>
    </row>
    <row customHeight="1" ht="17.25">
      <c r="A80" s="57">
        <v>1010415</v>
      </c>
      <c r="B80" s="91" t="s">
        <v>265</v>
      </c>
      <c r="C80" s="68"/>
    </row>
    <row customHeight="1" ht="17.25">
      <c r="A81" s="57">
        <v>1010416</v>
      </c>
      <c r="B81" s="91" t="s">
        <v>266</v>
      </c>
      <c r="C81" s="68"/>
    </row>
    <row customHeight="1" ht="17.25">
      <c r="A82" s="57">
        <v>1010417</v>
      </c>
      <c r="B82" s="91" t="s">
        <v>267</v>
      </c>
      <c r="C82" s="58">
        <f>SUM(C83:C85)</f>
        <v>0</v>
      </c>
    </row>
    <row customHeight="1" ht="17.25">
      <c r="A83" s="57">
        <v>101041701</v>
      </c>
      <c r="B83" s="57" t="s">
        <v>268</v>
      </c>
      <c r="C83" s="68"/>
    </row>
    <row customHeight="1" ht="17.25">
      <c r="A84" s="57">
        <v>101041702</v>
      </c>
      <c r="B84" s="57" t="s">
        <v>269</v>
      </c>
      <c r="C84" s="68"/>
    </row>
    <row customHeight="1" ht="17.25">
      <c r="A85" s="57">
        <v>101041709</v>
      </c>
      <c r="B85" s="57" t="s">
        <v>270</v>
      </c>
      <c r="C85" s="68"/>
    </row>
    <row customHeight="1" ht="17.25">
      <c r="A86" s="57">
        <v>1010418</v>
      </c>
      <c r="B86" s="91" t="s">
        <v>271</v>
      </c>
      <c r="C86" s="68"/>
    </row>
    <row customHeight="1" ht="17.25">
      <c r="A87" s="57">
        <v>1010419</v>
      </c>
      <c r="B87" s="91" t="s">
        <v>272</v>
      </c>
      <c r="C87" s="68"/>
    </row>
    <row customHeight="1" ht="17.25">
      <c r="A88" s="57">
        <v>1010420</v>
      </c>
      <c r="B88" s="91" t="s">
        <v>273</v>
      </c>
      <c r="C88" s="68"/>
    </row>
    <row customHeight="1" ht="17.25">
      <c r="A89" s="57">
        <v>1010421</v>
      </c>
      <c r="B89" s="91" t="s">
        <v>274</v>
      </c>
      <c r="C89" s="68"/>
    </row>
    <row customHeight="1" ht="17.25">
      <c r="A90" s="57">
        <v>1010422</v>
      </c>
      <c r="B90" s="91" t="s">
        <v>275</v>
      </c>
      <c r="C90" s="68"/>
    </row>
    <row customHeight="1" ht="17.25">
      <c r="A91" s="57">
        <v>1010423</v>
      </c>
      <c r="B91" s="91" t="s">
        <v>276</v>
      </c>
      <c r="C91" s="58">
        <f>SUM(C92:C94)</f>
        <v>0</v>
      </c>
    </row>
    <row customHeight="1" ht="17.25">
      <c r="A92" s="57">
        <v>101042303</v>
      </c>
      <c r="B92" s="57" t="s">
        <v>277</v>
      </c>
      <c r="C92" s="68"/>
    </row>
    <row customHeight="1" ht="17.25">
      <c r="A93" s="57">
        <v>101042304</v>
      </c>
      <c r="B93" s="57" t="s">
        <v>278</v>
      </c>
      <c r="C93" s="68"/>
    </row>
    <row customHeight="1" ht="17.25">
      <c r="A94" s="57">
        <v>101042309</v>
      </c>
      <c r="B94" s="57" t="s">
        <v>279</v>
      </c>
      <c r="C94" s="68"/>
    </row>
    <row customHeight="1" ht="17.25">
      <c r="A95" s="57">
        <v>1010424</v>
      </c>
      <c r="B95" s="91" t="s">
        <v>280</v>
      </c>
      <c r="C95" s="58">
        <f>SUM(C96:C99)</f>
        <v>0</v>
      </c>
    </row>
    <row customHeight="1" ht="17.25">
      <c r="A96" s="57">
        <v>101042402</v>
      </c>
      <c r="B96" s="57" t="s">
        <v>281</v>
      </c>
      <c r="C96" s="68"/>
    </row>
    <row customHeight="1" ht="17.25">
      <c r="A97" s="57">
        <v>101042403</v>
      </c>
      <c r="B97" s="57" t="s">
        <v>282</v>
      </c>
      <c r="C97" s="68"/>
    </row>
    <row customHeight="1" ht="17.25">
      <c r="A98" s="57">
        <v>101042404</v>
      </c>
      <c r="B98" s="57" t="s">
        <v>283</v>
      </c>
      <c r="C98" s="68"/>
    </row>
    <row customHeight="1" ht="17.25">
      <c r="A99" s="57">
        <v>101042409</v>
      </c>
      <c r="B99" s="57" t="s">
        <v>284</v>
      </c>
      <c r="C99" s="68"/>
    </row>
    <row customHeight="1" ht="17.25">
      <c r="A100" s="57">
        <v>1010425</v>
      </c>
      <c r="B100" s="91" t="s">
        <v>285</v>
      </c>
      <c r="C100" s="68"/>
    </row>
    <row customHeight="1" ht="17.25">
      <c r="A101" s="57">
        <v>1010426</v>
      </c>
      <c r="B101" s="91" t="s">
        <v>286</v>
      </c>
      <c r="C101" s="58">
        <f>SUM(C102:C104)</f>
        <v>0</v>
      </c>
    </row>
    <row customHeight="1" ht="17.25">
      <c r="A102" s="57">
        <v>101042601</v>
      </c>
      <c r="B102" s="57" t="s">
        <v>287</v>
      </c>
      <c r="C102" s="68"/>
    </row>
    <row customHeight="1" ht="17.25">
      <c r="A103" s="57">
        <v>101042602</v>
      </c>
      <c r="B103" s="57" t="s">
        <v>288</v>
      </c>
      <c r="C103" s="68"/>
    </row>
    <row customHeight="1" ht="17.25">
      <c r="A104" s="57">
        <v>101042609</v>
      </c>
      <c r="B104" s="57" t="s">
        <v>289</v>
      </c>
      <c r="C104" s="68"/>
    </row>
    <row customHeight="1" ht="17.25">
      <c r="A105" s="57">
        <v>1010427</v>
      </c>
      <c r="B105" s="91" t="s">
        <v>290</v>
      </c>
      <c r="C105" s="68"/>
    </row>
    <row customHeight="1" ht="17.25">
      <c r="A106" s="57">
        <v>1010428</v>
      </c>
      <c r="B106" s="91" t="s">
        <v>291</v>
      </c>
      <c r="C106" s="68"/>
    </row>
    <row customHeight="1" ht="17.25">
      <c r="A107" s="57">
        <v>1010429</v>
      </c>
      <c r="B107" s="91" t="s">
        <v>292</v>
      </c>
      <c r="C107" s="68"/>
    </row>
    <row customHeight="1" ht="17.25">
      <c r="A108" s="57">
        <v>1010430</v>
      </c>
      <c r="B108" s="91" t="s">
        <v>293</v>
      </c>
      <c r="C108" s="68"/>
    </row>
    <row customHeight="1" ht="17.25">
      <c r="A109" s="57">
        <v>1010431</v>
      </c>
      <c r="B109" s="91" t="s">
        <v>294</v>
      </c>
      <c r="C109" s="68">
        <v>5</v>
      </c>
    </row>
    <row customHeight="1" ht="17.25">
      <c r="A110" s="57">
        <v>1010432</v>
      </c>
      <c r="B110" s="91" t="s">
        <v>295</v>
      </c>
      <c r="C110" s="68">
        <v>1</v>
      </c>
    </row>
    <row customHeight="1" ht="17.25">
      <c r="A111" s="57">
        <v>1010433</v>
      </c>
      <c r="B111" s="91" t="s">
        <v>296</v>
      </c>
      <c r="C111" s="58">
        <f>SUM(C112:C127)</f>
        <v>3899</v>
      </c>
    </row>
    <row customHeight="1" ht="17.25">
      <c r="A112" s="57">
        <v>101043302</v>
      </c>
      <c r="B112" s="57" t="s">
        <v>297</v>
      </c>
      <c r="C112" s="68"/>
    </row>
    <row customHeight="1" ht="17.25">
      <c r="A113" s="57">
        <v>101043303</v>
      </c>
      <c r="B113" s="57" t="s">
        <v>298</v>
      </c>
      <c r="C113" s="68"/>
    </row>
    <row customHeight="1" ht="17.25">
      <c r="A114" s="57">
        <v>101043304</v>
      </c>
      <c r="B114" s="57" t="s">
        <v>299</v>
      </c>
      <c r="C114" s="68"/>
    </row>
    <row customHeight="1" ht="17.25">
      <c r="A115" s="57">
        <v>101043308</v>
      </c>
      <c r="B115" s="57" t="s">
        <v>300</v>
      </c>
      <c r="C115" s="68"/>
    </row>
    <row customHeight="1" ht="17.25">
      <c r="A116" s="57">
        <v>101043309</v>
      </c>
      <c r="B116" s="57" t="s">
        <v>301</v>
      </c>
      <c r="C116" s="68"/>
    </row>
    <row customHeight="1" ht="17.25">
      <c r="A117" s="57">
        <v>101043310</v>
      </c>
      <c r="B117" s="57" t="s">
        <v>302</v>
      </c>
      <c r="C117" s="68"/>
    </row>
    <row customHeight="1" ht="17.25">
      <c r="A118" s="57">
        <v>101043312</v>
      </c>
      <c r="B118" s="57" t="s">
        <v>303</v>
      </c>
      <c r="C118" s="68"/>
    </row>
    <row customHeight="1" ht="17.25">
      <c r="A119" s="57">
        <v>101043313</v>
      </c>
      <c r="B119" s="57" t="s">
        <v>304</v>
      </c>
      <c r="C119" s="68"/>
    </row>
    <row customHeight="1" ht="17.25">
      <c r="A120" s="57">
        <v>101043314</v>
      </c>
      <c r="B120" s="57" t="s">
        <v>305</v>
      </c>
      <c r="C120" s="68"/>
    </row>
    <row customHeight="1" ht="17.25">
      <c r="A121" s="57">
        <v>101043315</v>
      </c>
      <c r="B121" s="57" t="s">
        <v>306</v>
      </c>
      <c r="C121" s="68"/>
    </row>
    <row customHeight="1" ht="17.25">
      <c r="A122" s="57">
        <v>101043316</v>
      </c>
      <c r="B122" s="57" t="s">
        <v>307</v>
      </c>
      <c r="C122" s="68"/>
    </row>
    <row customHeight="1" ht="17.25">
      <c r="A123" s="57">
        <v>101043317</v>
      </c>
      <c r="B123" s="57" t="s">
        <v>308</v>
      </c>
      <c r="C123" s="68"/>
    </row>
    <row customHeight="1" ht="17.25">
      <c r="A124" s="57">
        <v>101043318</v>
      </c>
      <c r="B124" s="57" t="s">
        <v>309</v>
      </c>
      <c r="C124" s="68"/>
    </row>
    <row customHeight="1" ht="17.25">
      <c r="A125" s="57">
        <v>101043319</v>
      </c>
      <c r="B125" s="57" t="s">
        <v>310</v>
      </c>
      <c r="C125" s="68"/>
    </row>
    <row customHeight="1" ht="17.25">
      <c r="A126" s="57">
        <v>101043320</v>
      </c>
      <c r="B126" s="57" t="s">
        <v>311</v>
      </c>
      <c r="C126" s="68"/>
    </row>
    <row customHeight="1" ht="17.25">
      <c r="A127" s="57">
        <v>101043399</v>
      </c>
      <c r="B127" s="57" t="s">
        <v>312</v>
      </c>
      <c r="C127" s="68">
        <v>3899</v>
      </c>
    </row>
    <row customHeight="1" ht="17.25">
      <c r="A128" s="57">
        <v>1010434</v>
      </c>
      <c r="B128" s="91" t="s">
        <v>313</v>
      </c>
      <c r="C128" s="68">
        <v>1</v>
      </c>
    </row>
    <row customHeight="1" ht="17.25">
      <c r="A129" s="57">
        <v>1010435</v>
      </c>
      <c r="B129" s="91" t="s">
        <v>314</v>
      </c>
      <c r="C129" s="58">
        <f>C130+C131</f>
        <v>5</v>
      </c>
    </row>
    <row customHeight="1" ht="17.25">
      <c r="A130" s="57">
        <v>101043501</v>
      </c>
      <c r="B130" s="57" t="s">
        <v>315</v>
      </c>
      <c r="C130" s="68"/>
    </row>
    <row customHeight="1" ht="17.25">
      <c r="A131" s="57">
        <v>101043509</v>
      </c>
      <c r="B131" s="57" t="s">
        <v>316</v>
      </c>
      <c r="C131" s="68">
        <v>5</v>
      </c>
    </row>
    <row customHeight="1" ht="17.25">
      <c r="A132" s="57">
        <v>1010436</v>
      </c>
      <c r="B132" s="91" t="s">
        <v>317</v>
      </c>
      <c r="C132" s="68">
        <v>1310</v>
      </c>
    </row>
    <row customHeight="1" ht="17.25">
      <c r="A133" s="57">
        <v>1010439</v>
      </c>
      <c r="B133" s="91" t="s">
        <v>318</v>
      </c>
      <c r="C133" s="68">
        <v>1</v>
      </c>
    </row>
    <row customHeight="1" ht="17.25">
      <c r="A134" s="57">
        <v>1010440</v>
      </c>
      <c r="B134" s="91" t="s">
        <v>319</v>
      </c>
      <c r="C134" s="58">
        <f>SUM(C135:C138)</f>
        <v>0</v>
      </c>
    </row>
    <row customHeight="1" ht="17.25">
      <c r="A135" s="57">
        <v>101044001</v>
      </c>
      <c r="B135" s="57" t="s">
        <v>320</v>
      </c>
      <c r="C135" s="68"/>
    </row>
    <row customHeight="1" ht="17.25">
      <c r="A136" s="57">
        <v>101044002</v>
      </c>
      <c r="B136" s="57" t="s">
        <v>321</v>
      </c>
      <c r="C136" s="68"/>
    </row>
    <row customHeight="1" ht="17.25">
      <c r="A137" s="57">
        <v>101044003</v>
      </c>
      <c r="B137" s="57" t="s">
        <v>322</v>
      </c>
      <c r="C137" s="68"/>
    </row>
    <row customHeight="1" ht="17.25">
      <c r="A138" s="57">
        <v>101044099</v>
      </c>
      <c r="B138" s="57" t="s">
        <v>323</v>
      </c>
      <c r="C138" s="68"/>
    </row>
    <row customHeight="1" ht="17.25">
      <c r="A139" s="57">
        <v>1010441</v>
      </c>
      <c r="B139" s="91" t="s">
        <v>324</v>
      </c>
      <c r="C139" s="58">
        <f>SUM(C140:C143)</f>
        <v>0</v>
      </c>
    </row>
    <row customHeight="1" ht="17.25">
      <c r="A140" s="57">
        <v>101044101</v>
      </c>
      <c r="B140" s="57" t="s">
        <v>325</v>
      </c>
      <c r="C140" s="68"/>
    </row>
    <row customHeight="1" ht="17.25">
      <c r="A141" s="57">
        <v>101044102</v>
      </c>
      <c r="B141" s="57" t="s">
        <v>326</v>
      </c>
      <c r="C141" s="68"/>
    </row>
    <row customHeight="1" ht="17.25">
      <c r="A142" s="57">
        <v>101044103</v>
      </c>
      <c r="B142" s="57" t="s">
        <v>327</v>
      </c>
      <c r="C142" s="68"/>
    </row>
    <row customHeight="1" ht="17.25">
      <c r="A143" s="57">
        <v>101044199</v>
      </c>
      <c r="B143" s="57" t="s">
        <v>328</v>
      </c>
      <c r="C143" s="68"/>
    </row>
    <row customHeight="1" ht="17.25">
      <c r="A144" s="57">
        <v>1010442</v>
      </c>
      <c r="B144" s="91" t="s">
        <v>329</v>
      </c>
      <c r="C144" s="58">
        <f>SUM(C145:C148)</f>
        <v>0</v>
      </c>
    </row>
    <row customHeight="1" ht="17.25">
      <c r="A145" s="57">
        <v>101044201</v>
      </c>
      <c r="B145" s="57" t="s">
        <v>330</v>
      </c>
      <c r="C145" s="68"/>
    </row>
    <row customHeight="1" ht="17.25">
      <c r="A146" s="57">
        <v>101044202</v>
      </c>
      <c r="B146" s="57" t="s">
        <v>331</v>
      </c>
      <c r="C146" s="68"/>
    </row>
    <row customHeight="1" ht="17.25">
      <c r="A147" s="57">
        <v>101044203</v>
      </c>
      <c r="B147" s="57" t="s">
        <v>332</v>
      </c>
      <c r="C147" s="68"/>
    </row>
    <row customHeight="1" ht="17.25">
      <c r="A148" s="57">
        <v>101044299</v>
      </c>
      <c r="B148" s="57" t="s">
        <v>333</v>
      </c>
      <c r="C148" s="68"/>
    </row>
    <row customHeight="1" ht="17.25">
      <c r="A149" s="57">
        <v>1010443</v>
      </c>
      <c r="B149" s="91" t="s">
        <v>334</v>
      </c>
      <c r="C149" s="58">
        <f>SUM(C150:C153)</f>
        <v>0</v>
      </c>
    </row>
    <row customHeight="1" ht="17.25">
      <c r="A150" s="57">
        <v>101044301</v>
      </c>
      <c r="B150" s="57" t="s">
        <v>335</v>
      </c>
      <c r="C150" s="68"/>
    </row>
    <row customHeight="1" ht="17.25">
      <c r="A151" s="57">
        <v>101044302</v>
      </c>
      <c r="B151" s="57" t="s">
        <v>336</v>
      </c>
      <c r="C151" s="68"/>
    </row>
    <row customHeight="1" ht="17.25">
      <c r="A152" s="57">
        <v>101044303</v>
      </c>
      <c r="B152" s="57" t="s">
        <v>337</v>
      </c>
      <c r="C152" s="68"/>
    </row>
    <row customHeight="1" ht="17.25">
      <c r="A153" s="57">
        <v>101044399</v>
      </c>
      <c r="B153" s="57" t="s">
        <v>338</v>
      </c>
      <c r="C153" s="68"/>
    </row>
    <row customHeight="1" ht="17.25">
      <c r="A154" s="57">
        <v>1010444</v>
      </c>
      <c r="B154" s="91" t="s">
        <v>339</v>
      </c>
      <c r="C154" s="58">
        <f>SUM(C155:C158)</f>
        <v>344</v>
      </c>
    </row>
    <row customHeight="1" ht="17.25">
      <c r="A155" s="57">
        <v>101044401</v>
      </c>
      <c r="B155" s="57" t="s">
        <v>320</v>
      </c>
      <c r="C155" s="68"/>
    </row>
    <row customHeight="1" ht="17.25">
      <c r="A156" s="57">
        <v>101044402</v>
      </c>
      <c r="B156" s="57" t="s">
        <v>321</v>
      </c>
      <c r="C156" s="68">
        <v>342</v>
      </c>
    </row>
    <row customHeight="1" ht="17.25">
      <c r="A157" s="57">
        <v>101044403</v>
      </c>
      <c r="B157" s="57" t="s">
        <v>322</v>
      </c>
      <c r="C157" s="68"/>
    </row>
    <row customHeight="1" ht="17.25">
      <c r="A158" s="57">
        <v>101044499</v>
      </c>
      <c r="B158" s="57" t="s">
        <v>323</v>
      </c>
      <c r="C158" s="68">
        <v>2</v>
      </c>
    </row>
    <row customHeight="1" ht="17.25">
      <c r="A159" s="57">
        <v>1010445</v>
      </c>
      <c r="B159" s="91" t="s">
        <v>340</v>
      </c>
      <c r="C159" s="58">
        <f>SUM(C160:C163)</f>
        <v>103</v>
      </c>
    </row>
    <row customHeight="1" ht="17.25">
      <c r="A160" s="57">
        <v>101044501</v>
      </c>
      <c r="B160" s="57" t="s">
        <v>325</v>
      </c>
      <c r="C160" s="68"/>
    </row>
    <row customHeight="1" ht="17.25">
      <c r="A161" s="57">
        <v>101044502</v>
      </c>
      <c r="B161" s="57" t="s">
        <v>326</v>
      </c>
      <c r="C161" s="68">
        <v>103</v>
      </c>
    </row>
    <row customHeight="1" ht="17.25">
      <c r="A162" s="57">
        <v>101044503</v>
      </c>
      <c r="B162" s="57" t="s">
        <v>327</v>
      </c>
      <c r="C162" s="68"/>
    </row>
    <row customHeight="1" ht="17.25">
      <c r="A163" s="57">
        <v>101044599</v>
      </c>
      <c r="B163" s="57" t="s">
        <v>328</v>
      </c>
      <c r="C163" s="68"/>
    </row>
    <row customHeight="1" ht="17.25">
      <c r="A164" s="57">
        <v>1010446</v>
      </c>
      <c r="B164" s="91" t="s">
        <v>341</v>
      </c>
      <c r="C164" s="58">
        <f>SUM(C165:C168)</f>
        <v>22</v>
      </c>
    </row>
    <row customHeight="1" ht="17.25">
      <c r="A165" s="57">
        <v>101044601</v>
      </c>
      <c r="B165" s="57" t="s">
        <v>330</v>
      </c>
      <c r="C165" s="68"/>
    </row>
    <row customHeight="1" ht="17.25">
      <c r="A166" s="57">
        <v>101044602</v>
      </c>
      <c r="B166" s="57" t="s">
        <v>331</v>
      </c>
      <c r="C166" s="68">
        <v>22</v>
      </c>
    </row>
    <row customHeight="1" ht="17.25">
      <c r="A167" s="57">
        <v>101044603</v>
      </c>
      <c r="B167" s="57" t="s">
        <v>332</v>
      </c>
      <c r="C167" s="68"/>
    </row>
    <row customHeight="1" ht="17.25">
      <c r="A168" s="57">
        <v>101044699</v>
      </c>
      <c r="B168" s="57" t="s">
        <v>333</v>
      </c>
      <c r="C168" s="68"/>
    </row>
    <row customHeight="1" ht="17.25">
      <c r="A169" s="57">
        <v>1010447</v>
      </c>
      <c r="B169" s="91" t="s">
        <v>342</v>
      </c>
      <c r="C169" s="58">
        <f>SUM(C170:C173)</f>
        <v>0</v>
      </c>
    </row>
    <row customHeight="1" ht="17.25">
      <c r="A170" s="57">
        <v>101044701</v>
      </c>
      <c r="B170" s="57" t="s">
        <v>335</v>
      </c>
      <c r="C170" s="68"/>
    </row>
    <row customHeight="1" ht="17.25">
      <c r="A171" s="57">
        <v>101044702</v>
      </c>
      <c r="B171" s="57" t="s">
        <v>336</v>
      </c>
      <c r="C171" s="68"/>
    </row>
    <row customHeight="1" ht="17.25">
      <c r="A172" s="57">
        <v>101044703</v>
      </c>
      <c r="B172" s="57" t="s">
        <v>337</v>
      </c>
      <c r="C172" s="68"/>
    </row>
    <row customHeight="1" ht="17.25">
      <c r="A173" s="57">
        <v>101044799</v>
      </c>
      <c r="B173" s="57" t="s">
        <v>338</v>
      </c>
      <c r="C173" s="68"/>
    </row>
    <row customHeight="1" ht="17.25">
      <c r="A174" s="57">
        <v>1010448</v>
      </c>
      <c r="B174" s="91" t="s">
        <v>343</v>
      </c>
      <c r="C174" s="58">
        <f>SUM(C175:C178)</f>
        <v>-62</v>
      </c>
    </row>
    <row customHeight="1" ht="17.25">
      <c r="A175" s="57">
        <v>101044801</v>
      </c>
      <c r="B175" s="57" t="s">
        <v>344</v>
      </c>
      <c r="C175" s="68"/>
    </row>
    <row customHeight="1" ht="17.25">
      <c r="A176" s="57">
        <v>101044802</v>
      </c>
      <c r="B176" s="57" t="s">
        <v>345</v>
      </c>
      <c r="C176" s="68">
        <v>-62</v>
      </c>
    </row>
    <row customHeight="1" ht="17.25">
      <c r="A177" s="57">
        <v>101044803</v>
      </c>
      <c r="B177" s="57" t="s">
        <v>346</v>
      </c>
      <c r="C177" s="68"/>
    </row>
    <row customHeight="1" ht="17.25">
      <c r="A178" s="57">
        <v>101044899</v>
      </c>
      <c r="B178" s="57" t="s">
        <v>347</v>
      </c>
      <c r="C178" s="68"/>
    </row>
    <row customHeight="1" ht="17.25">
      <c r="A179" s="57">
        <v>1010449</v>
      </c>
      <c r="B179" s="91" t="s">
        <v>348</v>
      </c>
      <c r="C179" s="58">
        <f>SUM(C180:C183)</f>
        <v>0</v>
      </c>
    </row>
    <row customHeight="1" ht="17.25">
      <c r="A180" s="57">
        <v>101044901</v>
      </c>
      <c r="B180" s="57" t="s">
        <v>344</v>
      </c>
      <c r="C180" s="68"/>
    </row>
    <row customHeight="1" ht="17.25">
      <c r="A181" s="57">
        <v>101044902</v>
      </c>
      <c r="B181" s="57" t="s">
        <v>345</v>
      </c>
      <c r="C181" s="68"/>
    </row>
    <row customHeight="1" ht="17.25">
      <c r="A182" s="57">
        <v>101044903</v>
      </c>
      <c r="B182" s="57" t="s">
        <v>346</v>
      </c>
      <c r="C182" s="68"/>
    </row>
    <row customHeight="1" ht="17.25">
      <c r="A183" s="57">
        <v>101044999</v>
      </c>
      <c r="B183" s="57" t="s">
        <v>347</v>
      </c>
      <c r="C183" s="68"/>
    </row>
    <row customHeight="1" ht="17.25">
      <c r="A184" s="57">
        <v>1010450</v>
      </c>
      <c r="B184" s="91" t="s">
        <v>349</v>
      </c>
      <c r="C184" s="58">
        <f>SUM(C185:C187)</f>
        <v>348</v>
      </c>
    </row>
    <row customHeight="1" ht="17.25">
      <c r="A185" s="57">
        <v>101045001</v>
      </c>
      <c r="B185" s="57" t="s">
        <v>350</v>
      </c>
      <c r="C185" s="68">
        <v>348</v>
      </c>
    </row>
    <row customHeight="1" ht="17.25">
      <c r="A186" s="57">
        <v>101045002</v>
      </c>
      <c r="B186" s="57" t="s">
        <v>351</v>
      </c>
      <c r="C186" s="68"/>
    </row>
    <row customHeight="1" ht="17.25">
      <c r="A187" s="57">
        <v>101045003</v>
      </c>
      <c r="B187" s="57" t="s">
        <v>352</v>
      </c>
      <c r="C187" s="68"/>
    </row>
    <row customHeight="1" ht="17.25">
      <c r="A188" s="57">
        <v>1010451</v>
      </c>
      <c r="B188" s="91" t="s">
        <v>353</v>
      </c>
      <c r="C188" s="68"/>
    </row>
    <row customHeight="1" ht="17.25">
      <c r="A189" s="57">
        <v>1010452</v>
      </c>
      <c r="B189" s="91" t="s">
        <v>354</v>
      </c>
      <c r="C189" s="68"/>
    </row>
    <row customHeight="1" ht="17.25">
      <c r="A190" s="57">
        <v>10105</v>
      </c>
      <c r="B190" s="91" t="s">
        <v>355</v>
      </c>
      <c r="C190" s="58">
        <f>SUM(C191:C213,C217,C220,C221,C225:C230,C242:C244,C249,C254)</f>
        <v>0</v>
      </c>
    </row>
    <row customHeight="1" ht="17.25">
      <c r="A191" s="57">
        <v>1010501</v>
      </c>
      <c r="B191" s="91" t="s">
        <v>356</v>
      </c>
      <c r="C191" s="68"/>
    </row>
    <row customHeight="1" ht="17.25">
      <c r="A192" s="57">
        <v>1010502</v>
      </c>
      <c r="B192" s="91" t="s">
        <v>357</v>
      </c>
      <c r="C192" s="68"/>
    </row>
    <row customHeight="1" ht="17.25">
      <c r="A193" s="57">
        <v>1010503</v>
      </c>
      <c r="B193" s="91" t="s">
        <v>358</v>
      </c>
      <c r="C193" s="68"/>
    </row>
    <row customHeight="1" ht="17.25">
      <c r="A194" s="57">
        <v>1010504</v>
      </c>
      <c r="B194" s="91" t="s">
        <v>359</v>
      </c>
      <c r="C194" s="68"/>
    </row>
    <row customHeight="1" ht="17.25">
      <c r="A195" s="57">
        <v>1010505</v>
      </c>
      <c r="B195" s="91" t="s">
        <v>360</v>
      </c>
      <c r="C195" s="68"/>
    </row>
    <row customHeight="1" ht="17.25">
      <c r="A196" s="57">
        <v>1010506</v>
      </c>
      <c r="B196" s="91" t="s">
        <v>361</v>
      </c>
      <c r="C196" s="68"/>
    </row>
    <row customHeight="1" ht="17.25">
      <c r="A197" s="57">
        <v>1010507</v>
      </c>
      <c r="B197" s="91" t="s">
        <v>362</v>
      </c>
      <c r="C197" s="68"/>
    </row>
    <row customHeight="1" ht="17.25">
      <c r="A198" s="57">
        <v>1010508</v>
      </c>
      <c r="B198" s="91" t="s">
        <v>363</v>
      </c>
      <c r="C198" s="68"/>
    </row>
    <row customHeight="1" ht="17.25">
      <c r="A199" s="57">
        <v>1010509</v>
      </c>
      <c r="B199" s="91" t="s">
        <v>364</v>
      </c>
      <c r="C199" s="68"/>
    </row>
    <row customHeight="1" ht="17.25">
      <c r="A200" s="57">
        <v>1010510</v>
      </c>
      <c r="B200" s="91" t="s">
        <v>365</v>
      </c>
      <c r="C200" s="68"/>
    </row>
    <row customHeight="1" ht="17.25">
      <c r="A201" s="57">
        <v>1010511</v>
      </c>
      <c r="B201" s="91" t="s">
        <v>366</v>
      </c>
      <c r="C201" s="68"/>
    </row>
    <row customHeight="1" ht="17.25">
      <c r="A202" s="57">
        <v>1010512</v>
      </c>
      <c r="B202" s="91" t="s">
        <v>367</v>
      </c>
      <c r="C202" s="68"/>
    </row>
    <row customHeight="1" ht="17.25">
      <c r="A203" s="57">
        <v>1010513</v>
      </c>
      <c r="B203" s="91" t="s">
        <v>368</v>
      </c>
      <c r="C203" s="68"/>
    </row>
    <row customHeight="1" ht="17.25">
      <c r="A204" s="57">
        <v>1010514</v>
      </c>
      <c r="B204" s="91" t="s">
        <v>369</v>
      </c>
      <c r="C204" s="68"/>
    </row>
    <row customHeight="1" ht="17.25">
      <c r="A205" s="57">
        <v>1010515</v>
      </c>
      <c r="B205" s="91" t="s">
        <v>370</v>
      </c>
      <c r="C205" s="68"/>
    </row>
    <row customHeight="1" ht="17.25">
      <c r="A206" s="57">
        <v>1010516</v>
      </c>
      <c r="B206" s="91" t="s">
        <v>371</v>
      </c>
      <c r="C206" s="68"/>
    </row>
    <row customHeight="1" ht="17.25">
      <c r="A207" s="57">
        <v>1010517</v>
      </c>
      <c r="B207" s="91" t="s">
        <v>372</v>
      </c>
      <c r="C207" s="68"/>
    </row>
    <row customHeight="1" ht="17.25">
      <c r="A208" s="57">
        <v>1010518</v>
      </c>
      <c r="B208" s="91" t="s">
        <v>373</v>
      </c>
      <c r="C208" s="68"/>
    </row>
    <row customHeight="1" ht="17.25">
      <c r="A209" s="57">
        <v>1010519</v>
      </c>
      <c r="B209" s="91" t="s">
        <v>374</v>
      </c>
      <c r="C209" s="68"/>
    </row>
    <row customHeight="1" ht="17.25">
      <c r="A210" s="57">
        <v>1010520</v>
      </c>
      <c r="B210" s="91" t="s">
        <v>375</v>
      </c>
      <c r="C210" s="68"/>
    </row>
    <row customHeight="1" ht="17.25">
      <c r="A211" s="57">
        <v>1010521</v>
      </c>
      <c r="B211" s="91" t="s">
        <v>376</v>
      </c>
      <c r="C211" s="68"/>
    </row>
    <row customHeight="1" ht="17.25">
      <c r="A212" s="57">
        <v>1010522</v>
      </c>
      <c r="B212" s="91" t="s">
        <v>377</v>
      </c>
      <c r="C212" s="68"/>
    </row>
    <row customHeight="1" ht="17.25">
      <c r="A213" s="57">
        <v>1010523</v>
      </c>
      <c r="B213" s="91" t="s">
        <v>378</v>
      </c>
      <c r="C213" s="58">
        <f>SUM(C214:C216)</f>
        <v>0</v>
      </c>
    </row>
    <row customHeight="1" ht="17.25">
      <c r="A214" s="57">
        <v>101052303</v>
      </c>
      <c r="B214" s="57" t="s">
        <v>379</v>
      </c>
      <c r="C214" s="68"/>
    </row>
    <row customHeight="1" ht="17.25">
      <c r="A215" s="57">
        <v>101052304</v>
      </c>
      <c r="B215" s="57" t="s">
        <v>380</v>
      </c>
      <c r="C215" s="68"/>
    </row>
    <row customHeight="1" ht="17.25">
      <c r="A216" s="57">
        <v>101052309</v>
      </c>
      <c r="B216" s="57" t="s">
        <v>381</v>
      </c>
      <c r="C216" s="68"/>
    </row>
    <row customHeight="1" ht="17.25">
      <c r="A217" s="57">
        <v>1010524</v>
      </c>
      <c r="B217" s="91" t="s">
        <v>382</v>
      </c>
      <c r="C217" s="58">
        <f>SUM(C218:C219)</f>
        <v>0</v>
      </c>
    </row>
    <row customHeight="1" ht="17.25">
      <c r="A218" s="57">
        <v>101052401</v>
      </c>
      <c r="B218" s="57" t="s">
        <v>383</v>
      </c>
      <c r="C218" s="68"/>
    </row>
    <row customHeight="1" ht="17.25">
      <c r="A219" s="57">
        <v>101052409</v>
      </c>
      <c r="B219" s="57" t="s">
        <v>384</v>
      </c>
      <c r="C219" s="68"/>
    </row>
    <row customHeight="1" ht="17.25">
      <c r="A220" s="57">
        <v>1010525</v>
      </c>
      <c r="B220" s="91" t="s">
        <v>385</v>
      </c>
      <c r="C220" s="68"/>
    </row>
    <row customHeight="1" ht="17.25">
      <c r="A221" s="57">
        <v>1010526</v>
      </c>
      <c r="B221" s="91" t="s">
        <v>386</v>
      </c>
      <c r="C221" s="58">
        <f>SUM(C222:C224)</f>
        <v>0</v>
      </c>
    </row>
    <row customHeight="1" ht="17.25">
      <c r="A222" s="57">
        <v>101052601</v>
      </c>
      <c r="B222" s="57" t="s">
        <v>387</v>
      </c>
      <c r="C222" s="68"/>
    </row>
    <row customHeight="1" ht="17.25">
      <c r="A223" s="57">
        <v>101052602</v>
      </c>
      <c r="B223" s="57" t="s">
        <v>388</v>
      </c>
      <c r="C223" s="68"/>
    </row>
    <row customHeight="1" ht="17.25">
      <c r="A224" s="57">
        <v>101052609</v>
      </c>
      <c r="B224" s="57" t="s">
        <v>389</v>
      </c>
      <c r="C224" s="68"/>
    </row>
    <row customHeight="1" ht="17.25">
      <c r="A225" s="57">
        <v>1010527</v>
      </c>
      <c r="B225" s="91" t="s">
        <v>390</v>
      </c>
      <c r="C225" s="68"/>
    </row>
    <row customHeight="1" ht="17.25">
      <c r="A226" s="57">
        <v>1010528</v>
      </c>
      <c r="B226" s="91" t="s">
        <v>391</v>
      </c>
      <c r="C226" s="68"/>
    </row>
    <row customHeight="1" ht="17.25">
      <c r="A227" s="57">
        <v>1010529</v>
      </c>
      <c r="B227" s="91" t="s">
        <v>392</v>
      </c>
      <c r="C227" s="68"/>
    </row>
    <row customHeight="1" ht="17.25">
      <c r="A228" s="57">
        <v>1010530</v>
      </c>
      <c r="B228" s="91" t="s">
        <v>393</v>
      </c>
      <c r="C228" s="68"/>
    </row>
    <row customHeight="1" ht="17.25">
      <c r="A229" s="57">
        <v>1010531</v>
      </c>
      <c r="B229" s="91" t="s">
        <v>394</v>
      </c>
      <c r="C229" s="68"/>
    </row>
    <row customHeight="1" ht="17.25">
      <c r="A230" s="57">
        <v>1010532</v>
      </c>
      <c r="B230" s="91" t="s">
        <v>395</v>
      </c>
      <c r="C230" s="58">
        <f>SUM(C231:C241)</f>
        <v>0</v>
      </c>
    </row>
    <row customHeight="1" ht="17.25">
      <c r="A231" s="57">
        <v>101053201</v>
      </c>
      <c r="B231" s="57" t="s">
        <v>396</v>
      </c>
      <c r="C231" s="68"/>
    </row>
    <row customHeight="1" ht="17.25">
      <c r="A232" s="57">
        <v>101053202</v>
      </c>
      <c r="B232" s="57" t="s">
        <v>397</v>
      </c>
      <c r="C232" s="68"/>
    </row>
    <row customHeight="1" ht="17.25">
      <c r="A233" s="57">
        <v>101053203</v>
      </c>
      <c r="B233" s="57" t="s">
        <v>398</v>
      </c>
      <c r="C233" s="68"/>
    </row>
    <row customHeight="1" ht="17.25">
      <c r="A234" s="57">
        <v>101053205</v>
      </c>
      <c r="B234" s="57" t="s">
        <v>399</v>
      </c>
      <c r="C234" s="68"/>
    </row>
    <row customHeight="1" ht="17.25">
      <c r="A235" s="57">
        <v>101053206</v>
      </c>
      <c r="B235" s="57" t="s">
        <v>400</v>
      </c>
      <c r="C235" s="68"/>
    </row>
    <row customHeight="1" ht="17.25">
      <c r="A236" s="57">
        <v>101053215</v>
      </c>
      <c r="B236" s="57" t="s">
        <v>401</v>
      </c>
      <c r="C236" s="68"/>
    </row>
    <row customHeight="1" ht="17.25">
      <c r="A237" s="57">
        <v>101053216</v>
      </c>
      <c r="B237" s="57" t="s">
        <v>402</v>
      </c>
      <c r="C237" s="68"/>
    </row>
    <row customHeight="1" ht="17.25">
      <c r="A238" s="57">
        <v>101053218</v>
      </c>
      <c r="B238" s="57" t="s">
        <v>403</v>
      </c>
      <c r="C238" s="68"/>
    </row>
    <row customHeight="1" ht="17.25">
      <c r="A239" s="57">
        <v>101053219</v>
      </c>
      <c r="B239" s="57" t="s">
        <v>404</v>
      </c>
      <c r="C239" s="68"/>
    </row>
    <row customHeight="1" ht="17.25">
      <c r="A240" s="57">
        <v>101053220</v>
      </c>
      <c r="B240" s="57" t="s">
        <v>405</v>
      </c>
      <c r="C240" s="68"/>
    </row>
    <row customHeight="1" ht="17.25">
      <c r="A241" s="57">
        <v>101053299</v>
      </c>
      <c r="B241" s="57" t="s">
        <v>406</v>
      </c>
      <c r="C241" s="68"/>
    </row>
    <row customHeight="1" ht="17.25">
      <c r="A242" s="57">
        <v>1010533</v>
      </c>
      <c r="B242" s="91" t="s">
        <v>407</v>
      </c>
      <c r="C242" s="68"/>
    </row>
    <row customHeight="1" ht="17.25">
      <c r="A243" s="57">
        <v>1010534</v>
      </c>
      <c r="B243" s="91" t="s">
        <v>408</v>
      </c>
      <c r="C243" s="68"/>
    </row>
    <row customHeight="1" ht="17.25">
      <c r="A244" s="57">
        <v>1010535</v>
      </c>
      <c r="B244" s="91" t="s">
        <v>409</v>
      </c>
      <c r="C244" s="58">
        <f>SUM(C245:C248)</f>
        <v>0</v>
      </c>
    </row>
    <row customHeight="1" ht="17.25">
      <c r="A245" s="57">
        <v>101053501</v>
      </c>
      <c r="B245" s="57" t="s">
        <v>410</v>
      </c>
      <c r="C245" s="68"/>
    </row>
    <row customHeight="1" ht="17.25">
      <c r="A246" s="57">
        <v>101053502</v>
      </c>
      <c r="B246" s="57" t="s">
        <v>411</v>
      </c>
      <c r="C246" s="68"/>
    </row>
    <row customHeight="1" ht="17.25">
      <c r="A247" s="57">
        <v>101053503</v>
      </c>
      <c r="B247" s="57" t="s">
        <v>412</v>
      </c>
      <c r="C247" s="68"/>
    </row>
    <row customHeight="1" ht="17.25">
      <c r="A248" s="57">
        <v>101053599</v>
      </c>
      <c r="B248" s="57" t="s">
        <v>413</v>
      </c>
      <c r="C248" s="68"/>
    </row>
    <row customHeight="1" ht="17.25">
      <c r="A249" s="57">
        <v>1010536</v>
      </c>
      <c r="B249" s="91" t="s">
        <v>414</v>
      </c>
      <c r="C249" s="58">
        <f>SUM(C250:C253)</f>
        <v>0</v>
      </c>
    </row>
    <row customHeight="1" ht="17.25">
      <c r="A250" s="57">
        <v>101053601</v>
      </c>
      <c r="B250" s="57" t="s">
        <v>415</v>
      </c>
      <c r="C250" s="68"/>
    </row>
    <row customHeight="1" ht="17.25">
      <c r="A251" s="57">
        <v>101053602</v>
      </c>
      <c r="B251" s="57" t="s">
        <v>416</v>
      </c>
      <c r="C251" s="68"/>
    </row>
    <row customHeight="1" ht="17.25">
      <c r="A252" s="57">
        <v>101053603</v>
      </c>
      <c r="B252" s="57" t="s">
        <v>417</v>
      </c>
      <c r="C252" s="68"/>
    </row>
    <row customHeight="1" ht="17.25">
      <c r="A253" s="57">
        <v>101053699</v>
      </c>
      <c r="B253" s="57" t="s">
        <v>418</v>
      </c>
      <c r="C253" s="68"/>
    </row>
    <row customHeight="1" ht="17.25">
      <c r="A254" s="57">
        <v>1010599</v>
      </c>
      <c r="B254" s="91" t="s">
        <v>419</v>
      </c>
      <c r="C254" s="68"/>
    </row>
    <row customHeight="1" ht="17.25">
      <c r="A255" s="57">
        <v>10106</v>
      </c>
      <c r="B255" s="91" t="s">
        <v>420</v>
      </c>
      <c r="C255" s="58">
        <f>SUM(C256,C259:C261)</f>
        <v>1057</v>
      </c>
    </row>
    <row customHeight="1" ht="17.25">
      <c r="A256" s="57">
        <v>1010601</v>
      </c>
      <c r="B256" s="91" t="s">
        <v>421</v>
      </c>
      <c r="C256" s="58">
        <f>SUM(C257:C258)</f>
        <v>1250</v>
      </c>
    </row>
    <row customHeight="1" ht="17.25">
      <c r="A257" s="57">
        <v>101060101</v>
      </c>
      <c r="B257" s="57" t="s">
        <v>422</v>
      </c>
      <c r="C257" s="68"/>
    </row>
    <row customHeight="1" ht="17.25">
      <c r="A258" s="57">
        <v>101060109</v>
      </c>
      <c r="B258" s="57" t="s">
        <v>423</v>
      </c>
      <c r="C258" s="68">
        <v>1250</v>
      </c>
    </row>
    <row customHeight="1" ht="17.25">
      <c r="A259" s="57">
        <v>1010602</v>
      </c>
      <c r="B259" s="91" t="s">
        <v>424</v>
      </c>
      <c r="C259" s="68">
        <v>-200</v>
      </c>
    </row>
    <row customHeight="1" ht="17.25">
      <c r="A260" s="57">
        <v>1010603</v>
      </c>
      <c r="B260" s="91" t="s">
        <v>425</v>
      </c>
      <c r="C260" s="68">
        <v>-14</v>
      </c>
    </row>
    <row customHeight="1" ht="17.25">
      <c r="A261" s="57">
        <v>1010620</v>
      </c>
      <c r="B261" s="91" t="s">
        <v>426</v>
      </c>
      <c r="C261" s="68">
        <v>21</v>
      </c>
    </row>
    <row customHeight="1" ht="17.25">
      <c r="A262" s="57">
        <v>10107</v>
      </c>
      <c r="B262" s="91" t="s">
        <v>427</v>
      </c>
      <c r="C262" s="58">
        <f>SUM(C263:C266)</f>
        <v>19057</v>
      </c>
    </row>
    <row customHeight="1" ht="17.25">
      <c r="A263" s="57">
        <v>1010701</v>
      </c>
      <c r="B263" s="91" t="s">
        <v>428</v>
      </c>
      <c r="C263" s="68"/>
    </row>
    <row customHeight="1" ht="17.25">
      <c r="A264" s="57">
        <v>1010702</v>
      </c>
      <c r="B264" s="91" t="s">
        <v>429</v>
      </c>
      <c r="C264" s="68">
        <v>2049</v>
      </c>
    </row>
    <row customHeight="1" ht="17.25">
      <c r="A265" s="57">
        <v>1010719</v>
      </c>
      <c r="B265" s="91" t="s">
        <v>430</v>
      </c>
      <c r="C265" s="68">
        <v>15580</v>
      </c>
    </row>
    <row customHeight="1" ht="17.25">
      <c r="A266" s="57">
        <v>1010720</v>
      </c>
      <c r="B266" s="91" t="s">
        <v>431</v>
      </c>
      <c r="C266" s="68">
        <v>1428</v>
      </c>
    </row>
    <row customHeight="1" ht="17.25">
      <c r="A267" s="57">
        <v>10109</v>
      </c>
      <c r="B267" s="91" t="s">
        <v>432</v>
      </c>
      <c r="C267" s="58">
        <f>SUM(C268,C271:C282)</f>
        <v>5081</v>
      </c>
    </row>
    <row customHeight="1" ht="17.25">
      <c r="A268" s="57">
        <v>1010901</v>
      </c>
      <c r="B268" s="91" t="s">
        <v>433</v>
      </c>
      <c r="C268" s="58">
        <f>SUM(C269:C270)</f>
        <v>247</v>
      </c>
    </row>
    <row customHeight="1" ht="17.25">
      <c r="A269" s="57">
        <v>101090101</v>
      </c>
      <c r="B269" s="57" t="s">
        <v>434</v>
      </c>
      <c r="C269" s="68"/>
    </row>
    <row customHeight="1" ht="17.25">
      <c r="A270" s="57">
        <v>101090109</v>
      </c>
      <c r="B270" s="57" t="s">
        <v>435</v>
      </c>
      <c r="C270" s="68">
        <v>247</v>
      </c>
    </row>
    <row customHeight="1" ht="17.25">
      <c r="A271" s="57">
        <v>1010902</v>
      </c>
      <c r="B271" s="91" t="s">
        <v>436</v>
      </c>
      <c r="C271" s="68">
        <v>2</v>
      </c>
    </row>
    <row customHeight="1" ht="17.25">
      <c r="A272" s="57">
        <v>1010903</v>
      </c>
      <c r="B272" s="91" t="s">
        <v>437</v>
      </c>
      <c r="C272" s="68">
        <v>3317</v>
      </c>
    </row>
    <row customHeight="1" ht="17.25">
      <c r="A273" s="57">
        <v>1010904</v>
      </c>
      <c r="B273" s="91" t="s">
        <v>438</v>
      </c>
      <c r="C273" s="68"/>
    </row>
    <row customHeight="1" ht="17.25">
      <c r="A274" s="57">
        <v>1010905</v>
      </c>
      <c r="B274" s="91" t="s">
        <v>439</v>
      </c>
      <c r="C274" s="68">
        <v>17</v>
      </c>
    </row>
    <row customHeight="1" ht="17.25">
      <c r="A275" s="57">
        <v>1010906</v>
      </c>
      <c r="B275" s="91" t="s">
        <v>440</v>
      </c>
      <c r="C275" s="68">
        <v>1441</v>
      </c>
    </row>
    <row customHeight="1" ht="17.25">
      <c r="A276" s="57">
        <v>1010918</v>
      </c>
      <c r="B276" s="91" t="s">
        <v>441</v>
      </c>
      <c r="C276" s="68"/>
    </row>
    <row customHeight="1" ht="17.25">
      <c r="A277" s="57">
        <v>1010919</v>
      </c>
      <c r="B277" s="91" t="s">
        <v>442</v>
      </c>
      <c r="C277" s="68">
        <v>29</v>
      </c>
    </row>
    <row customHeight="1" ht="17.25">
      <c r="A278" s="57">
        <v>1010920</v>
      </c>
      <c r="B278" s="91" t="s">
        <v>443</v>
      </c>
      <c r="C278" s="68">
        <v>28</v>
      </c>
    </row>
    <row customHeight="1" ht="17.25">
      <c r="A279" s="57">
        <v>1010921</v>
      </c>
      <c r="B279" s="91" t="s">
        <v>444</v>
      </c>
      <c r="C279" s="68"/>
    </row>
    <row customHeight="1" ht="17.25">
      <c r="A280" s="57">
        <v>1010922</v>
      </c>
      <c r="B280" s="91" t="s">
        <v>445</v>
      </c>
      <c r="C280" s="68"/>
    </row>
    <row customHeight="1" ht="17.25">
      <c r="A281" s="57">
        <v>1010923</v>
      </c>
      <c r="B281" s="91" t="s">
        <v>446</v>
      </c>
      <c r="C281" s="68"/>
    </row>
    <row customHeight="1" ht="17.25">
      <c r="A282" s="57">
        <v>1010924</v>
      </c>
      <c r="B282" s="91" t="s">
        <v>447</v>
      </c>
      <c r="C282" s="68"/>
    </row>
    <row customHeight="1" ht="17.25">
      <c r="A283" s="57">
        <v>10110</v>
      </c>
      <c r="B283" s="91" t="s">
        <v>448</v>
      </c>
      <c r="C283" s="58">
        <f>SUM(C284:C291)</f>
        <v>4794</v>
      </c>
    </row>
    <row customHeight="1" ht="17.25">
      <c r="A284" s="57">
        <v>1011001</v>
      </c>
      <c r="B284" s="91" t="s">
        <v>449</v>
      </c>
      <c r="C284" s="68">
        <v>413</v>
      </c>
    </row>
    <row customHeight="1" ht="17.25">
      <c r="A285" s="57">
        <v>1011002</v>
      </c>
      <c r="B285" s="91" t="s">
        <v>450</v>
      </c>
      <c r="C285" s="68">
        <v>1</v>
      </c>
    </row>
    <row customHeight="1" ht="17.25">
      <c r="A286" s="57">
        <v>1011003</v>
      </c>
      <c r="B286" s="91" t="s">
        <v>451</v>
      </c>
      <c r="C286" s="68">
        <v>3564</v>
      </c>
    </row>
    <row customHeight="1" ht="17.25">
      <c r="A287" s="57">
        <v>1011004</v>
      </c>
      <c r="B287" s="91" t="s">
        <v>452</v>
      </c>
      <c r="C287" s="68"/>
    </row>
    <row customHeight="1" ht="17.25">
      <c r="A288" s="57">
        <v>1011005</v>
      </c>
      <c r="B288" s="91" t="s">
        <v>453</v>
      </c>
      <c r="C288" s="68">
        <v>32</v>
      </c>
    </row>
    <row customHeight="1" ht="17.25">
      <c r="A289" s="57">
        <v>1011006</v>
      </c>
      <c r="B289" s="91" t="s">
        <v>454</v>
      </c>
      <c r="C289" s="68">
        <v>94</v>
      </c>
    </row>
    <row customHeight="1" ht="17.25">
      <c r="A290" s="57">
        <v>1011019</v>
      </c>
      <c r="B290" s="91" t="s">
        <v>455</v>
      </c>
      <c r="C290" s="68">
        <v>31</v>
      </c>
    </row>
    <row customHeight="1" ht="17.25">
      <c r="A291" s="57">
        <v>1011020</v>
      </c>
      <c r="B291" s="91" t="s">
        <v>456</v>
      </c>
      <c r="C291" s="68">
        <v>659</v>
      </c>
    </row>
    <row customHeight="1" ht="17.25">
      <c r="A292" s="57">
        <v>10111</v>
      </c>
      <c r="B292" s="91" t="s">
        <v>457</v>
      </c>
      <c r="C292" s="58">
        <f>SUM(C293,C296:C297)</f>
        <v>1487</v>
      </c>
    </row>
    <row customHeight="1" ht="17.25">
      <c r="A293" s="57">
        <v>1011101</v>
      </c>
      <c r="B293" s="91" t="s">
        <v>458</v>
      </c>
      <c r="C293" s="58">
        <f>SUM(C294:C295)</f>
        <v>0</v>
      </c>
    </row>
    <row customHeight="1" ht="17.25">
      <c r="A294" s="57">
        <v>101110101</v>
      </c>
      <c r="B294" s="57" t="s">
        <v>459</v>
      </c>
      <c r="C294" s="68"/>
    </row>
    <row customHeight="1" ht="17.25">
      <c r="A295" s="57">
        <v>101110109</v>
      </c>
      <c r="B295" s="57" t="s">
        <v>460</v>
      </c>
      <c r="C295" s="68"/>
    </row>
    <row customHeight="1" ht="17.25">
      <c r="A296" s="57">
        <v>1011119</v>
      </c>
      <c r="B296" s="91" t="s">
        <v>461</v>
      </c>
      <c r="C296" s="68">
        <v>1474</v>
      </c>
    </row>
    <row customHeight="1" ht="17.25">
      <c r="A297" s="57">
        <v>1011120</v>
      </c>
      <c r="B297" s="91" t="s">
        <v>462</v>
      </c>
      <c r="C297" s="68">
        <v>13</v>
      </c>
    </row>
    <row customHeight="1" ht="17.25">
      <c r="A298" s="57">
        <v>10112</v>
      </c>
      <c r="B298" s="91" t="s">
        <v>463</v>
      </c>
      <c r="C298" s="58">
        <f>SUM(C299:C306)</f>
        <v>12292</v>
      </c>
    </row>
    <row customHeight="1" ht="17.25">
      <c r="A299" s="57">
        <v>1011201</v>
      </c>
      <c r="B299" s="91" t="s">
        <v>464</v>
      </c>
      <c r="C299" s="68">
        <v>2913</v>
      </c>
    </row>
    <row customHeight="1" ht="17.25">
      <c r="A300" s="57">
        <v>1011202</v>
      </c>
      <c r="B300" s="91" t="s">
        <v>465</v>
      </c>
      <c r="C300" s="68">
        <v>2</v>
      </c>
    </row>
    <row customHeight="1" ht="17.25">
      <c r="A301" s="57">
        <v>1011203</v>
      </c>
      <c r="B301" s="91" t="s">
        <v>466</v>
      </c>
      <c r="C301" s="68">
        <v>3746</v>
      </c>
    </row>
    <row customHeight="1" ht="17.25">
      <c r="A302" s="57">
        <v>1011204</v>
      </c>
      <c r="B302" s="91" t="s">
        <v>467</v>
      </c>
      <c r="C302" s="68"/>
    </row>
    <row customHeight="1" ht="17.25">
      <c r="A303" s="57">
        <v>1011205</v>
      </c>
      <c r="B303" s="91" t="s">
        <v>468</v>
      </c>
      <c r="C303" s="68">
        <v>112</v>
      </c>
    </row>
    <row customHeight="1" ht="17.25">
      <c r="A304" s="57">
        <v>1011206</v>
      </c>
      <c r="B304" s="91" t="s">
        <v>469</v>
      </c>
      <c r="C304" s="68">
        <v>634</v>
      </c>
    </row>
    <row customHeight="1" ht="17.25">
      <c r="A305" s="57">
        <v>1011219</v>
      </c>
      <c r="B305" s="91" t="s">
        <v>470</v>
      </c>
      <c r="C305" s="68">
        <v>8</v>
      </c>
    </row>
    <row customHeight="1" ht="17.25">
      <c r="A306" s="57">
        <v>1011220</v>
      </c>
      <c r="B306" s="91" t="s">
        <v>471</v>
      </c>
      <c r="C306" s="68">
        <v>4877</v>
      </c>
    </row>
    <row customHeight="1" ht="17.25">
      <c r="A307" s="57">
        <v>10113</v>
      </c>
      <c r="B307" s="91" t="s">
        <v>472</v>
      </c>
      <c r="C307" s="58">
        <f>SUM(C308:C315)</f>
        <v>1654</v>
      </c>
    </row>
    <row customHeight="1" ht="17.25">
      <c r="A308" s="57">
        <v>1011301</v>
      </c>
      <c r="B308" s="91" t="s">
        <v>473</v>
      </c>
      <c r="C308" s="68"/>
    </row>
    <row customHeight="1" ht="17.25">
      <c r="A309" s="57">
        <v>1011302</v>
      </c>
      <c r="B309" s="91" t="s">
        <v>474</v>
      </c>
      <c r="C309" s="68"/>
    </row>
    <row customHeight="1" ht="17.25">
      <c r="A310" s="57">
        <v>1011303</v>
      </c>
      <c r="B310" s="91" t="s">
        <v>475</v>
      </c>
      <c r="C310" s="68">
        <v>1410</v>
      </c>
    </row>
    <row customHeight="1" ht="17.25">
      <c r="A311" s="57">
        <v>1011304</v>
      </c>
      <c r="B311" s="91" t="s">
        <v>476</v>
      </c>
      <c r="C311" s="68"/>
    </row>
    <row customHeight="1" ht="17.25">
      <c r="A312" s="57">
        <v>1011305</v>
      </c>
      <c r="B312" s="91" t="s">
        <v>477</v>
      </c>
      <c r="C312" s="68"/>
    </row>
    <row customHeight="1" ht="17.25">
      <c r="A313" s="57">
        <v>1011306</v>
      </c>
      <c r="B313" s="91" t="s">
        <v>478</v>
      </c>
      <c r="C313" s="68">
        <v>27</v>
      </c>
    </row>
    <row customHeight="1" ht="17.25">
      <c r="A314" s="57">
        <v>1011319</v>
      </c>
      <c r="B314" s="91" t="s">
        <v>479</v>
      </c>
      <c r="C314" s="68">
        <v>6</v>
      </c>
    </row>
    <row customHeight="1" ht="17.25">
      <c r="A315" s="57">
        <v>1011320</v>
      </c>
      <c r="B315" s="91" t="s">
        <v>480</v>
      </c>
      <c r="C315" s="68">
        <v>211</v>
      </c>
    </row>
    <row customHeight="1" ht="17.25">
      <c r="A316" s="57">
        <v>10114</v>
      </c>
      <c r="B316" s="91" t="s">
        <v>481</v>
      </c>
      <c r="C316" s="58">
        <f>SUM(C317:C318)</f>
        <v>726</v>
      </c>
    </row>
    <row customHeight="1" ht="17.25">
      <c r="A317" s="57">
        <v>1011401</v>
      </c>
      <c r="B317" s="91" t="s">
        <v>482</v>
      </c>
      <c r="C317" s="68">
        <v>726</v>
      </c>
    </row>
    <row customHeight="1" ht="17.25">
      <c r="A318" s="57">
        <v>1011420</v>
      </c>
      <c r="B318" s="91" t="s">
        <v>483</v>
      </c>
      <c r="C318" s="68"/>
    </row>
    <row customHeight="1" ht="17.25">
      <c r="A319" s="57">
        <v>10115</v>
      </c>
      <c r="B319" s="91" t="s">
        <v>484</v>
      </c>
      <c r="C319" s="58">
        <f>SUM(C320:C321)</f>
        <v>0</v>
      </c>
    </row>
    <row customHeight="1" ht="17.25">
      <c r="A320" s="57">
        <v>1011501</v>
      </c>
      <c r="B320" s="91" t="s">
        <v>485</v>
      </c>
      <c r="C320" s="68"/>
    </row>
    <row customHeight="1" ht="17.25">
      <c r="A321" s="57">
        <v>1011520</v>
      </c>
      <c r="B321" s="91" t="s">
        <v>486</v>
      </c>
      <c r="C321" s="68"/>
    </row>
    <row customHeight="1" ht="17.25">
      <c r="A322" s="57">
        <v>10116</v>
      </c>
      <c r="B322" s="91" t="s">
        <v>487</v>
      </c>
      <c r="C322" s="58">
        <f>SUM(C323:C324)</f>
        <v>0</v>
      </c>
    </row>
    <row customHeight="1" ht="17.25">
      <c r="A323" s="57">
        <v>1011601</v>
      </c>
      <c r="B323" s="91" t="s">
        <v>488</v>
      </c>
      <c r="C323" s="68"/>
    </row>
    <row customHeight="1" ht="17.25">
      <c r="A324" s="57">
        <v>1011620</v>
      </c>
      <c r="B324" s="91" t="s">
        <v>489</v>
      </c>
      <c r="C324" s="68"/>
    </row>
    <row customHeight="1" ht="17.25">
      <c r="A325" s="57">
        <v>10117</v>
      </c>
      <c r="B325" s="91" t="s">
        <v>490</v>
      </c>
      <c r="C325" s="58">
        <f>SUM(C326,C330,C335:C336)</f>
        <v>0</v>
      </c>
    </row>
    <row customHeight="1" ht="17.25">
      <c r="A326" s="57">
        <v>1011701</v>
      </c>
      <c r="B326" s="91" t="s">
        <v>491</v>
      </c>
      <c r="C326" s="58">
        <f>SUM(C327:C329)</f>
        <v>0</v>
      </c>
    </row>
    <row customHeight="1" ht="17.25">
      <c r="A327" s="57">
        <v>101170101</v>
      </c>
      <c r="B327" s="57" t="s">
        <v>492</v>
      </c>
      <c r="C327" s="68"/>
    </row>
    <row customHeight="1" ht="17.25">
      <c r="A328" s="57">
        <v>101170102</v>
      </c>
      <c r="B328" s="57" t="s">
        <v>493</v>
      </c>
      <c r="C328" s="68"/>
    </row>
    <row customHeight="1" ht="17.25">
      <c r="A329" s="57">
        <v>101170103</v>
      </c>
      <c r="B329" s="57" t="s">
        <v>494</v>
      </c>
      <c r="C329" s="68"/>
    </row>
    <row customHeight="1" ht="17.25">
      <c r="A330" s="57">
        <v>1011703</v>
      </c>
      <c r="B330" s="91" t="s">
        <v>495</v>
      </c>
      <c r="C330" s="58">
        <f>SUM(C331:C334)</f>
        <v>0</v>
      </c>
    </row>
    <row customHeight="1" ht="17.25">
      <c r="A331" s="57">
        <v>101170301</v>
      </c>
      <c r="B331" s="57" t="s">
        <v>496</v>
      </c>
      <c r="C331" s="68"/>
    </row>
    <row customHeight="1" ht="17.25">
      <c r="A332" s="57">
        <v>101170302</v>
      </c>
      <c r="B332" s="57" t="s">
        <v>497</v>
      </c>
      <c r="C332" s="68"/>
    </row>
    <row customHeight="1" ht="17.25">
      <c r="A333" s="57">
        <v>101170303</v>
      </c>
      <c r="B333" s="57" t="s">
        <v>498</v>
      </c>
      <c r="C333" s="68"/>
    </row>
    <row customHeight="1" ht="17.25">
      <c r="A334" s="57">
        <v>101170304</v>
      </c>
      <c r="B334" s="57" t="s">
        <v>499</v>
      </c>
      <c r="C334" s="68"/>
    </row>
    <row customHeight="1" ht="17.25">
      <c r="A335" s="57">
        <v>1011720</v>
      </c>
      <c r="B335" s="91" t="s">
        <v>500</v>
      </c>
      <c r="C335" s="68"/>
    </row>
    <row customHeight="1" ht="17.25">
      <c r="A336" s="57">
        <v>1011721</v>
      </c>
      <c r="B336" s="91" t="s">
        <v>501</v>
      </c>
      <c r="C336" s="68"/>
    </row>
    <row customHeight="1" ht="17.25">
      <c r="A337" s="57">
        <v>10118</v>
      </c>
      <c r="B337" s="91" t="s">
        <v>502</v>
      </c>
      <c r="C337" s="58">
        <f>SUM(C338:C340)</f>
        <v>14550</v>
      </c>
    </row>
    <row customHeight="1" ht="17.25">
      <c r="A338" s="57">
        <v>1011801</v>
      </c>
      <c r="B338" s="91" t="s">
        <v>503</v>
      </c>
      <c r="C338" s="68">
        <v>6690</v>
      </c>
    </row>
    <row customHeight="1" ht="17.25">
      <c r="A339" s="57">
        <v>1011802</v>
      </c>
      <c r="B339" s="91" t="s">
        <v>504</v>
      </c>
      <c r="C339" s="68"/>
    </row>
    <row customHeight="1" ht="17.25">
      <c r="A340" s="57">
        <v>1011820</v>
      </c>
      <c r="B340" s="91" t="s">
        <v>505</v>
      </c>
      <c r="C340" s="68">
        <v>7860</v>
      </c>
    </row>
    <row customHeight="1" ht="17.25">
      <c r="A341" s="57">
        <v>10119</v>
      </c>
      <c r="B341" s="91" t="s">
        <v>506</v>
      </c>
      <c r="C341" s="58">
        <f>SUM(C342:C343)</f>
        <v>2992</v>
      </c>
    </row>
    <row customHeight="1" ht="17.25">
      <c r="A342" s="57">
        <v>1011901</v>
      </c>
      <c r="B342" s="91" t="s">
        <v>507</v>
      </c>
      <c r="C342" s="68">
        <v>2992</v>
      </c>
    </row>
    <row customHeight="1" ht="17.25">
      <c r="A343" s="57">
        <v>1011920</v>
      </c>
      <c r="B343" s="91" t="s">
        <v>508</v>
      </c>
      <c r="C343" s="68"/>
    </row>
    <row customHeight="1" ht="17.25">
      <c r="A344" s="57">
        <v>10120</v>
      </c>
      <c r="B344" s="91" t="s">
        <v>509</v>
      </c>
      <c r="C344" s="58">
        <f>SUM(C345:C346)</f>
        <v>722</v>
      </c>
    </row>
    <row customHeight="1" ht="17.25">
      <c r="A345" s="57">
        <v>1012001</v>
      </c>
      <c r="B345" s="91" t="s">
        <v>510</v>
      </c>
      <c r="C345" s="68">
        <v>722</v>
      </c>
    </row>
    <row customHeight="1" ht="17.25">
      <c r="A346" s="57">
        <v>1012020</v>
      </c>
      <c r="B346" s="91" t="s">
        <v>511</v>
      </c>
      <c r="C346" s="68"/>
    </row>
    <row customHeight="1" ht="17.25">
      <c r="A347" s="57">
        <v>10121</v>
      </c>
      <c r="B347" s="91" t="s">
        <v>512</v>
      </c>
      <c r="C347" s="58">
        <f>SUM(C348:C349)</f>
        <v>730</v>
      </c>
    </row>
    <row customHeight="1" ht="17.25">
      <c r="A348" s="57">
        <v>1012101</v>
      </c>
      <c r="B348" s="91" t="s">
        <v>513</v>
      </c>
      <c r="C348" s="68">
        <v>718</v>
      </c>
    </row>
    <row customHeight="1" ht="17.25">
      <c r="A349" s="57">
        <v>1012120</v>
      </c>
      <c r="B349" s="91" t="s">
        <v>514</v>
      </c>
      <c r="C349" s="68">
        <v>12</v>
      </c>
    </row>
    <row customHeight="1" ht="17.25">
      <c r="A350" s="57">
        <v>10199</v>
      </c>
      <c r="B350" s="91" t="s">
        <v>515</v>
      </c>
      <c r="C350" s="58">
        <f>SUM(C351:C352)</f>
        <v>0</v>
      </c>
    </row>
    <row customHeight="1" ht="17.25">
      <c r="A351" s="57">
        <v>1019901</v>
      </c>
      <c r="B351" s="91" t="s">
        <v>516</v>
      </c>
      <c r="C351" s="68"/>
    </row>
    <row customHeight="1" ht="17.25">
      <c r="A352" s="57">
        <v>1019920</v>
      </c>
      <c r="B352" s="91" t="s">
        <v>517</v>
      </c>
      <c r="C352" s="68"/>
    </row>
    <row customHeight="1" ht="17.25">
      <c r="A353" s="57">
        <v>103</v>
      </c>
      <c r="B353" s="91" t="s">
        <v>518</v>
      </c>
      <c r="C353" s="58">
        <f>SUM(C354,C382,C576,C616,C635,C686,C689,C695)</f>
        <v>73767</v>
      </c>
    </row>
    <row customHeight="1" ht="17.25">
      <c r="A354" s="57">
        <v>10302</v>
      </c>
      <c r="B354" s="91" t="s">
        <v>519</v>
      </c>
      <c r="C354" s="58">
        <f>SUM(C355,C364:C367,C370:C379)</f>
        <v>3102</v>
      </c>
    </row>
    <row customHeight="1" ht="17.25">
      <c r="A355" s="57">
        <v>1030203</v>
      </c>
      <c r="B355" s="91" t="s">
        <v>520</v>
      </c>
      <c r="C355" s="58">
        <f>SUM(C356:C363)</f>
        <v>1862</v>
      </c>
    </row>
    <row customHeight="1" ht="17.25">
      <c r="A356" s="57">
        <v>103020301</v>
      </c>
      <c r="B356" s="57" t="s">
        <v>521</v>
      </c>
      <c r="C356" s="68">
        <v>1862</v>
      </c>
    </row>
    <row customHeight="1" ht="17.25">
      <c r="A357" s="57">
        <v>103020302</v>
      </c>
      <c r="B357" s="57" t="s">
        <v>522</v>
      </c>
      <c r="C357" s="68"/>
    </row>
    <row customHeight="1" ht="17.25">
      <c r="A358" s="57">
        <v>103020303</v>
      </c>
      <c r="B358" s="57" t="s">
        <v>523</v>
      </c>
      <c r="C358" s="68"/>
    </row>
    <row customHeight="1" ht="17.25">
      <c r="A359" s="57">
        <v>103020304</v>
      </c>
      <c r="B359" s="57" t="s">
        <v>524</v>
      </c>
      <c r="C359" s="68"/>
    </row>
    <row customHeight="1" ht="17.25">
      <c r="A360" s="57">
        <v>103020305</v>
      </c>
      <c r="B360" s="57" t="s">
        <v>525</v>
      </c>
      <c r="C360" s="68"/>
    </row>
    <row customHeight="1" ht="17.25">
      <c r="A361" s="57">
        <v>103020306</v>
      </c>
      <c r="B361" s="57" t="s">
        <v>526</v>
      </c>
      <c r="C361" s="68"/>
    </row>
    <row customHeight="1" ht="17.25">
      <c r="A362" s="57">
        <v>103020307</v>
      </c>
      <c r="B362" s="57" t="s">
        <v>527</v>
      </c>
      <c r="C362" s="68"/>
    </row>
    <row customHeight="1" ht="17.25">
      <c r="A363" s="57">
        <v>103020399</v>
      </c>
      <c r="B363" s="57" t="s">
        <v>528</v>
      </c>
      <c r="C363" s="68"/>
    </row>
    <row customHeight="1" ht="17.25">
      <c r="A364" s="57">
        <v>1030205</v>
      </c>
      <c r="B364" s="91" t="s">
        <v>529</v>
      </c>
      <c r="C364" s="68"/>
    </row>
    <row customHeight="1" ht="17.25">
      <c r="A365" s="57">
        <v>1030210</v>
      </c>
      <c r="B365" s="91" t="s">
        <v>530</v>
      </c>
      <c r="C365" s="68"/>
    </row>
    <row customHeight="1" ht="17.25">
      <c r="A366" s="57">
        <v>1030212</v>
      </c>
      <c r="B366" s="91" t="s">
        <v>531</v>
      </c>
      <c r="C366" s="68"/>
    </row>
    <row customHeight="1" ht="17.25">
      <c r="A367" s="57">
        <v>1030216</v>
      </c>
      <c r="B367" s="91" t="s">
        <v>532</v>
      </c>
      <c r="C367" s="58">
        <f>SUM(C368:C369)</f>
        <v>630</v>
      </c>
    </row>
    <row customHeight="1" ht="17.25">
      <c r="A368" s="57">
        <v>103021601</v>
      </c>
      <c r="B368" s="57" t="s">
        <v>533</v>
      </c>
      <c r="C368" s="68">
        <v>630</v>
      </c>
    </row>
    <row customHeight="1" ht="17.25">
      <c r="A369" s="57">
        <v>103021699</v>
      </c>
      <c r="B369" s="57" t="s">
        <v>534</v>
      </c>
      <c r="C369" s="68"/>
    </row>
    <row customHeight="1" ht="17.25">
      <c r="A370" s="57">
        <v>1030217</v>
      </c>
      <c r="B370" s="91" t="s">
        <v>535</v>
      </c>
      <c r="C370" s="68">
        <v>1</v>
      </c>
    </row>
    <row customHeight="1" ht="17.25">
      <c r="A371" s="57">
        <v>1030218</v>
      </c>
      <c r="B371" s="91" t="s">
        <v>536</v>
      </c>
      <c r="C371" s="68">
        <v>609</v>
      </c>
    </row>
    <row customHeight="1" ht="17.25">
      <c r="A372" s="57">
        <v>1030219</v>
      </c>
      <c r="B372" s="91" t="s">
        <v>537</v>
      </c>
      <c r="C372" s="68"/>
    </row>
    <row customHeight="1" ht="17.25">
      <c r="A373" s="57">
        <v>1030220</v>
      </c>
      <c r="B373" s="91" t="s">
        <v>538</v>
      </c>
      <c r="C373" s="68"/>
    </row>
    <row customHeight="1" ht="17.25">
      <c r="A374" s="57">
        <v>1030222</v>
      </c>
      <c r="B374" s="91" t="s">
        <v>539</v>
      </c>
      <c r="C374" s="68"/>
    </row>
    <row customHeight="1" ht="17.25">
      <c r="A375" s="57">
        <v>1030223</v>
      </c>
      <c r="B375" s="91" t="s">
        <v>540</v>
      </c>
      <c r="C375" s="68"/>
    </row>
    <row customHeight="1" ht="17.25">
      <c r="A376" s="57">
        <v>1030224</v>
      </c>
      <c r="B376" s="91" t="s">
        <v>541</v>
      </c>
      <c r="C376" s="68"/>
    </row>
    <row customHeight="1" ht="17.25">
      <c r="A377" s="57">
        <v>1030225</v>
      </c>
      <c r="B377" s="91" t="s">
        <v>542</v>
      </c>
      <c r="C377" s="68"/>
    </row>
    <row customHeight="1" ht="17.25">
      <c r="A378" s="57">
        <v>1030226</v>
      </c>
      <c r="B378" s="91" t="s">
        <v>543</v>
      </c>
      <c r="C378" s="68"/>
    </row>
    <row customHeight="1" ht="17.25">
      <c r="A379" s="57">
        <v>1030299</v>
      </c>
      <c r="B379" s="91" t="s">
        <v>544</v>
      </c>
      <c r="C379" s="58">
        <f>C380+C381</f>
        <v>0</v>
      </c>
    </row>
    <row customHeight="1" ht="17.25">
      <c r="A380" s="57">
        <v>103029901</v>
      </c>
      <c r="B380" s="57" t="s">
        <v>545</v>
      </c>
      <c r="C380" s="68"/>
    </row>
    <row customHeight="1" ht="17.25">
      <c r="A381" s="57">
        <v>103029999</v>
      </c>
      <c r="B381" s="57" t="s">
        <v>546</v>
      </c>
      <c r="C381" s="68"/>
    </row>
    <row customHeight="1" ht="17.25">
      <c r="A382" s="57">
        <v>10304</v>
      </c>
      <c r="B382" s="91" t="s">
        <v>547</v>
      </c>
      <c r="C382" s="58">
        <f>C383+C399+C402+C405+C410+C412+C415+C417+C419+C422+C425+C427+C429+C440+C443+C447+C449+C451+C453+C456+C461+C464+C469+C473+C475+C478+C484+C489+C495+C499+C502+C509+C514+C521+C524+C528+C537+C541+C545+C549+C554+C558+C561+C563+C565+C567+C570+C573</f>
        <v>5943</v>
      </c>
    </row>
    <row customHeight="1" ht="17.25">
      <c r="A383" s="57">
        <v>1030401</v>
      </c>
      <c r="B383" s="91" t="s">
        <v>548</v>
      </c>
      <c r="C383" s="58">
        <f>SUM(C384:C398)</f>
        <v>329</v>
      </c>
    </row>
    <row customHeight="1" ht="17.25">
      <c r="A384" s="57">
        <v>103040101</v>
      </c>
      <c r="B384" s="57" t="s">
        <v>549</v>
      </c>
      <c r="C384" s="68"/>
    </row>
    <row customHeight="1" ht="17.25">
      <c r="A385" s="57">
        <v>103040102</v>
      </c>
      <c r="B385" s="57" t="s">
        <v>550</v>
      </c>
      <c r="C385" s="68"/>
    </row>
    <row customHeight="1" ht="17.25">
      <c r="A386" s="57">
        <v>103040103</v>
      </c>
      <c r="B386" s="57" t="s">
        <v>551</v>
      </c>
      <c r="C386" s="68"/>
    </row>
    <row customHeight="1" ht="17.25">
      <c r="A387" s="57">
        <v>103040104</v>
      </c>
      <c r="B387" s="57" t="s">
        <v>552</v>
      </c>
      <c r="C387" s="68"/>
    </row>
    <row customHeight="1" ht="17.25">
      <c r="A388" s="57">
        <v>103040109</v>
      </c>
      <c r="B388" s="57" t="s">
        <v>553</v>
      </c>
      <c r="C388" s="68">
        <v>3</v>
      </c>
    </row>
    <row customHeight="1" ht="17.25">
      <c r="A389" s="57">
        <v>103040110</v>
      </c>
      <c r="B389" s="57" t="s">
        <v>554</v>
      </c>
      <c r="C389" s="68">
        <v>70</v>
      </c>
    </row>
    <row customHeight="1" ht="17.25">
      <c r="A390" s="57">
        <v>103040111</v>
      </c>
      <c r="B390" s="57" t="s">
        <v>555</v>
      </c>
      <c r="C390" s="68">
        <v>4</v>
      </c>
    </row>
    <row customHeight="1" ht="17.25">
      <c r="A391" s="57">
        <v>103040112</v>
      </c>
      <c r="B391" s="57" t="s">
        <v>556</v>
      </c>
      <c r="C391" s="68">
        <v>1</v>
      </c>
    </row>
    <row customHeight="1" ht="17.25">
      <c r="A392" s="57">
        <v>103040113</v>
      </c>
      <c r="B392" s="57" t="s">
        <v>557</v>
      </c>
      <c r="C392" s="68"/>
    </row>
    <row customHeight="1" ht="17.25">
      <c r="A393" s="57">
        <v>103040116</v>
      </c>
      <c r="B393" s="57" t="s">
        <v>558</v>
      </c>
      <c r="C393" s="68">
        <v>4</v>
      </c>
    </row>
    <row customHeight="1" ht="17.25">
      <c r="A394" s="57">
        <v>103040117</v>
      </c>
      <c r="B394" s="57" t="s">
        <v>559</v>
      </c>
      <c r="C394" s="68">
        <v>18</v>
      </c>
    </row>
    <row customHeight="1" ht="17.25">
      <c r="A395" s="57">
        <v>103040120</v>
      </c>
      <c r="B395" s="57" t="s">
        <v>560</v>
      </c>
      <c r="C395" s="68"/>
    </row>
    <row customHeight="1" ht="17.25">
      <c r="A396" s="57">
        <v>103040121</v>
      </c>
      <c r="B396" s="57" t="s">
        <v>561</v>
      </c>
      <c r="C396" s="68"/>
    </row>
    <row customHeight="1" ht="17.25">
      <c r="A397" s="57">
        <v>103040122</v>
      </c>
      <c r="B397" s="57" t="s">
        <v>562</v>
      </c>
      <c r="C397" s="68"/>
    </row>
    <row customHeight="1" ht="17.25">
      <c r="A398" s="57">
        <v>103040150</v>
      </c>
      <c r="B398" s="57" t="s">
        <v>563</v>
      </c>
      <c r="C398" s="68">
        <v>229</v>
      </c>
    </row>
    <row customHeight="1" ht="17.25">
      <c r="A399" s="57">
        <v>1030402</v>
      </c>
      <c r="B399" s="91" t="s">
        <v>564</v>
      </c>
      <c r="C399" s="58">
        <f>SUM(C400:C401)</f>
        <v>0</v>
      </c>
    </row>
    <row customHeight="1" ht="17.25">
      <c r="A400" s="57">
        <v>103040201</v>
      </c>
      <c r="B400" s="57" t="s">
        <v>565</v>
      </c>
      <c r="C400" s="68"/>
    </row>
    <row customHeight="1" ht="17.25">
      <c r="A401" s="57">
        <v>103040250</v>
      </c>
      <c r="B401" s="57" t="s">
        <v>566</v>
      </c>
      <c r="C401" s="68"/>
    </row>
    <row customHeight="1" ht="17.25">
      <c r="A402" s="57">
        <v>1030403</v>
      </c>
      <c r="B402" s="91" t="s">
        <v>567</v>
      </c>
      <c r="C402" s="58">
        <f>SUM(C403:C404)</f>
        <v>0</v>
      </c>
    </row>
    <row customHeight="1" ht="17.25">
      <c r="A403" s="57">
        <v>103040305</v>
      </c>
      <c r="B403" s="57" t="s">
        <v>568</v>
      </c>
      <c r="C403" s="68"/>
    </row>
    <row customHeight="1" ht="17.25">
      <c r="A404" s="57">
        <v>103040350</v>
      </c>
      <c r="B404" s="57" t="s">
        <v>569</v>
      </c>
      <c r="C404" s="68"/>
    </row>
    <row customHeight="1" ht="17.25">
      <c r="A405" s="57">
        <v>1030404</v>
      </c>
      <c r="B405" s="91" t="s">
        <v>570</v>
      </c>
      <c r="C405" s="58">
        <f>SUM(C406:C409)</f>
        <v>0</v>
      </c>
    </row>
    <row customHeight="1" ht="17.25">
      <c r="A406" s="57">
        <v>103040402</v>
      </c>
      <c r="B406" s="57" t="s">
        <v>571</v>
      </c>
      <c r="C406" s="68"/>
    </row>
    <row customHeight="1" ht="17.25">
      <c r="A407" s="57">
        <v>103040403</v>
      </c>
      <c r="B407" s="57" t="s">
        <v>572</v>
      </c>
      <c r="C407" s="68"/>
    </row>
    <row customHeight="1" ht="17.25">
      <c r="A408" s="57">
        <v>103040404</v>
      </c>
      <c r="B408" s="57" t="s">
        <v>573</v>
      </c>
      <c r="C408" s="68"/>
    </row>
    <row customHeight="1" ht="17.25">
      <c r="A409" s="57">
        <v>103040450</v>
      </c>
      <c r="B409" s="57" t="s">
        <v>574</v>
      </c>
      <c r="C409" s="68"/>
    </row>
    <row customHeight="1" ht="17.25">
      <c r="A410" s="57">
        <v>1030406</v>
      </c>
      <c r="B410" s="91" t="s">
        <v>575</v>
      </c>
      <c r="C410" s="58">
        <f>C411</f>
        <v>0</v>
      </c>
    </row>
    <row customHeight="1" ht="17.25">
      <c r="A411" s="57">
        <v>103040650</v>
      </c>
      <c r="B411" s="57" t="s">
        <v>576</v>
      </c>
      <c r="C411" s="68"/>
    </row>
    <row customHeight="1" ht="17.25">
      <c r="A412" s="57">
        <v>1030407</v>
      </c>
      <c r="B412" s="91" t="s">
        <v>577</v>
      </c>
      <c r="C412" s="58">
        <f>SUM(C413:C414)</f>
        <v>0</v>
      </c>
    </row>
    <row customHeight="1" ht="17.25">
      <c r="A413" s="57">
        <v>103040702</v>
      </c>
      <c r="B413" s="57" t="s">
        <v>578</v>
      </c>
      <c r="C413" s="68"/>
    </row>
    <row customHeight="1" ht="17.25">
      <c r="A414" s="57">
        <v>103040750</v>
      </c>
      <c r="B414" s="57" t="s">
        <v>579</v>
      </c>
      <c r="C414" s="68"/>
    </row>
    <row customHeight="1" ht="17.25">
      <c r="A415" s="57">
        <v>1030408</v>
      </c>
      <c r="B415" s="91" t="s">
        <v>580</v>
      </c>
      <c r="C415" s="58">
        <f>C416</f>
        <v>0</v>
      </c>
    </row>
    <row customHeight="1" ht="17.25">
      <c r="A416" s="57">
        <v>103040850</v>
      </c>
      <c r="B416" s="57" t="s">
        <v>581</v>
      </c>
      <c r="C416" s="68"/>
    </row>
    <row customHeight="1" ht="17.25">
      <c r="A417" s="57">
        <v>1030409</v>
      </c>
      <c r="B417" s="91" t="s">
        <v>582</v>
      </c>
      <c r="C417" s="58">
        <f>C418</f>
        <v>0</v>
      </c>
    </row>
    <row customHeight="1" ht="17.25">
      <c r="A418" s="57">
        <v>103040950</v>
      </c>
      <c r="B418" s="57" t="s">
        <v>583</v>
      </c>
      <c r="C418" s="68"/>
    </row>
    <row customHeight="1" ht="17.25">
      <c r="A419" s="57">
        <v>1030410</v>
      </c>
      <c r="B419" s="91" t="s">
        <v>584</v>
      </c>
      <c r="C419" s="58">
        <f>SUM(C420:C421)</f>
        <v>0</v>
      </c>
    </row>
    <row customHeight="1" ht="17.25">
      <c r="A420" s="57">
        <v>103041001</v>
      </c>
      <c r="B420" s="57" t="s">
        <v>578</v>
      </c>
      <c r="C420" s="68"/>
    </row>
    <row customHeight="1" ht="17.25">
      <c r="A421" s="57">
        <v>103041050</v>
      </c>
      <c r="B421" s="57" t="s">
        <v>585</v>
      </c>
      <c r="C421" s="68"/>
    </row>
    <row customHeight="1" ht="17.25">
      <c r="A422" s="57">
        <v>1030413</v>
      </c>
      <c r="B422" s="91" t="s">
        <v>586</v>
      </c>
      <c r="C422" s="58">
        <f>SUM(C423:C424)</f>
        <v>0</v>
      </c>
    </row>
    <row customHeight="1" ht="17.25">
      <c r="A423" s="57">
        <v>103041303</v>
      </c>
      <c r="B423" s="57" t="s">
        <v>587</v>
      </c>
      <c r="C423" s="68"/>
    </row>
    <row customHeight="1" ht="17.25">
      <c r="A424" s="57">
        <v>103041350</v>
      </c>
      <c r="B424" s="57" t="s">
        <v>588</v>
      </c>
      <c r="C424" s="68"/>
    </row>
    <row customHeight="1" ht="17.25">
      <c r="A425" s="57">
        <v>1030414</v>
      </c>
      <c r="B425" s="91" t="s">
        <v>589</v>
      </c>
      <c r="C425" s="58">
        <f>C426</f>
        <v>0</v>
      </c>
    </row>
    <row customHeight="1" ht="17.25">
      <c r="A426" s="57">
        <v>103041450</v>
      </c>
      <c r="B426" s="57" t="s">
        <v>590</v>
      </c>
      <c r="C426" s="68"/>
    </row>
    <row customHeight="1" ht="17.25">
      <c r="A427" s="57">
        <v>1030415</v>
      </c>
      <c r="B427" s="91" t="s">
        <v>591</v>
      </c>
      <c r="C427" s="58">
        <f>C428</f>
        <v>0</v>
      </c>
    </row>
    <row customHeight="1" ht="17.25">
      <c r="A428" s="57">
        <v>103041550</v>
      </c>
      <c r="B428" s="57" t="s">
        <v>592</v>
      </c>
      <c r="C428" s="68"/>
    </row>
    <row customHeight="1" ht="17.25">
      <c r="A429" s="57">
        <v>1030416</v>
      </c>
      <c r="B429" s="91" t="s">
        <v>593</v>
      </c>
      <c r="C429" s="58">
        <f>SUM(C430:C439)</f>
        <v>0</v>
      </c>
    </row>
    <row customHeight="1" ht="17.25">
      <c r="A430" s="57">
        <v>103041601</v>
      </c>
      <c r="B430" s="57" t="s">
        <v>594</v>
      </c>
      <c r="C430" s="68"/>
    </row>
    <row customHeight="1" ht="17.25">
      <c r="A431" s="57">
        <v>103041602</v>
      </c>
      <c r="B431" s="57" t="s">
        <v>595</v>
      </c>
      <c r="C431" s="68"/>
    </row>
    <row customHeight="1" ht="17.25">
      <c r="A432" s="57">
        <v>103041603</v>
      </c>
      <c r="B432" s="57" t="s">
        <v>596</v>
      </c>
      <c r="C432" s="68"/>
    </row>
    <row customHeight="1" ht="17.25">
      <c r="A433" s="57">
        <v>103041604</v>
      </c>
      <c r="B433" s="57" t="s">
        <v>597</v>
      </c>
      <c r="C433" s="68"/>
    </row>
    <row customHeight="1" ht="17.25">
      <c r="A434" s="57">
        <v>103041605</v>
      </c>
      <c r="B434" s="57" t="s">
        <v>598</v>
      </c>
      <c r="C434" s="68"/>
    </row>
    <row customHeight="1" ht="17.25">
      <c r="A435" s="57">
        <v>103041607</v>
      </c>
      <c r="B435" s="57" t="s">
        <v>599</v>
      </c>
      <c r="C435" s="68"/>
    </row>
    <row customHeight="1" ht="17.25">
      <c r="A436" s="57">
        <v>103041608</v>
      </c>
      <c r="B436" s="57" t="s">
        <v>578</v>
      </c>
      <c r="C436" s="68"/>
    </row>
    <row customHeight="1" ht="17.25">
      <c r="A437" s="57">
        <v>103041616</v>
      </c>
      <c r="B437" s="57" t="s">
        <v>600</v>
      </c>
      <c r="C437" s="68"/>
    </row>
    <row customHeight="1" ht="17.25">
      <c r="A438" s="57">
        <v>103041617</v>
      </c>
      <c r="B438" s="57" t="s">
        <v>601</v>
      </c>
      <c r="C438" s="68"/>
    </row>
    <row customHeight="1" ht="17.25">
      <c r="A439" s="57">
        <v>103041650</v>
      </c>
      <c r="B439" s="57" t="s">
        <v>602</v>
      </c>
      <c r="C439" s="68"/>
    </row>
    <row customHeight="1" ht="17.25">
      <c r="A440" s="57">
        <v>1030417</v>
      </c>
      <c r="B440" s="91" t="s">
        <v>603</v>
      </c>
      <c r="C440" s="58">
        <f>SUM(C441:C442)</f>
        <v>0</v>
      </c>
    </row>
    <row customHeight="1" ht="17.25">
      <c r="A441" s="57">
        <v>103041704</v>
      </c>
      <c r="B441" s="57" t="s">
        <v>578</v>
      </c>
      <c r="C441" s="68"/>
    </row>
    <row customHeight="1" ht="17.25">
      <c r="A442" s="57">
        <v>103041750</v>
      </c>
      <c r="B442" s="57" t="s">
        <v>604</v>
      </c>
      <c r="C442" s="68"/>
    </row>
    <row customHeight="1" ht="17.25">
      <c r="A443" s="57">
        <v>1030418</v>
      </c>
      <c r="B443" s="91" t="s">
        <v>605</v>
      </c>
      <c r="C443" s="58">
        <f>SUM(C444:C446)</f>
        <v>0</v>
      </c>
    </row>
    <row customHeight="1" ht="17.25">
      <c r="A444" s="57">
        <v>103041801</v>
      </c>
      <c r="B444" s="57" t="s">
        <v>606</v>
      </c>
      <c r="C444" s="68"/>
    </row>
    <row customHeight="1" ht="17.25">
      <c r="A445" s="57">
        <v>103041802</v>
      </c>
      <c r="B445" s="57" t="s">
        <v>607</v>
      </c>
      <c r="C445" s="68"/>
    </row>
    <row customHeight="1" ht="17.25">
      <c r="A446" s="57">
        <v>103041850</v>
      </c>
      <c r="B446" s="57" t="s">
        <v>608</v>
      </c>
      <c r="C446" s="68"/>
    </row>
    <row customHeight="1" ht="17.25">
      <c r="A447" s="57">
        <v>1030419</v>
      </c>
      <c r="B447" s="91" t="s">
        <v>609</v>
      </c>
      <c r="C447" s="58">
        <f>C448</f>
        <v>0</v>
      </c>
    </row>
    <row customHeight="1" ht="17.25">
      <c r="A448" s="57">
        <v>103041950</v>
      </c>
      <c r="B448" s="57" t="s">
        <v>610</v>
      </c>
      <c r="C448" s="68"/>
    </row>
    <row customHeight="1" ht="17.25">
      <c r="A449" s="57">
        <v>1030420</v>
      </c>
      <c r="B449" s="91" t="s">
        <v>611</v>
      </c>
      <c r="C449" s="58">
        <f>C450</f>
        <v>0</v>
      </c>
    </row>
    <row customHeight="1" ht="17.25">
      <c r="A450" s="57">
        <v>103042050</v>
      </c>
      <c r="B450" s="57" t="s">
        <v>612</v>
      </c>
      <c r="C450" s="68"/>
    </row>
    <row customHeight="1" ht="17.25">
      <c r="A451" s="57">
        <v>1030422</v>
      </c>
      <c r="B451" s="91" t="s">
        <v>613</v>
      </c>
      <c r="C451" s="58">
        <f>C452</f>
        <v>0</v>
      </c>
    </row>
    <row customHeight="1" ht="17.25">
      <c r="A452" s="57">
        <v>103042250</v>
      </c>
      <c r="B452" s="57" t="s">
        <v>614</v>
      </c>
      <c r="C452" s="68"/>
    </row>
    <row customHeight="1" ht="17.25">
      <c r="A453" s="57">
        <v>1030424</v>
      </c>
      <c r="B453" s="91" t="s">
        <v>615</v>
      </c>
      <c r="C453" s="58">
        <f>SUM(C454:C455)</f>
        <v>144</v>
      </c>
    </row>
    <row customHeight="1" ht="17.25">
      <c r="A454" s="57">
        <v>103042401</v>
      </c>
      <c r="B454" s="57" t="s">
        <v>616</v>
      </c>
      <c r="C454" s="68">
        <v>144</v>
      </c>
    </row>
    <row customHeight="1" ht="17.25">
      <c r="A455" s="57">
        <v>103042450</v>
      </c>
      <c r="B455" s="57" t="s">
        <v>617</v>
      </c>
      <c r="C455" s="68"/>
    </row>
    <row customHeight="1" ht="17.25">
      <c r="A456" s="57">
        <v>1030425</v>
      </c>
      <c r="B456" s="91" t="s">
        <v>618</v>
      </c>
      <c r="C456" s="58">
        <f>SUM(C457:C460)</f>
        <v>0</v>
      </c>
    </row>
    <row customHeight="1" ht="17.25">
      <c r="A457" s="57">
        <v>103042502</v>
      </c>
      <c r="B457" s="57" t="s">
        <v>619</v>
      </c>
      <c r="C457" s="68"/>
    </row>
    <row customHeight="1" ht="17.25">
      <c r="A458" s="57">
        <v>103042507</v>
      </c>
      <c r="B458" s="57" t="s">
        <v>620</v>
      </c>
      <c r="C458" s="68"/>
    </row>
    <row customHeight="1" ht="17.25">
      <c r="A459" s="57">
        <v>103042508</v>
      </c>
      <c r="B459" s="57" t="s">
        <v>621</v>
      </c>
      <c r="C459" s="68"/>
    </row>
    <row customHeight="1" ht="17.25">
      <c r="A460" s="57">
        <v>103042550</v>
      </c>
      <c r="B460" s="57" t="s">
        <v>622</v>
      </c>
      <c r="C460" s="68"/>
    </row>
    <row customHeight="1" ht="17.25">
      <c r="A461" s="57">
        <v>1030426</v>
      </c>
      <c r="B461" s="91" t="s">
        <v>623</v>
      </c>
      <c r="C461" s="58">
        <f>SUM(C462:C463)</f>
        <v>0</v>
      </c>
    </row>
    <row customHeight="1" ht="17.25">
      <c r="A462" s="57">
        <v>103042604</v>
      </c>
      <c r="B462" s="57" t="s">
        <v>624</v>
      </c>
      <c r="C462" s="68"/>
    </row>
    <row customHeight="1" ht="17.25">
      <c r="A463" s="57">
        <v>103042650</v>
      </c>
      <c r="B463" s="57" t="s">
        <v>625</v>
      </c>
      <c r="C463" s="68"/>
    </row>
    <row customHeight="1" ht="17.25">
      <c r="A464" s="57">
        <v>1030427</v>
      </c>
      <c r="B464" s="91" t="s">
        <v>626</v>
      </c>
      <c r="C464" s="58">
        <f>SUM(C465:C468)</f>
        <v>4762</v>
      </c>
    </row>
    <row customHeight="1" ht="17.25">
      <c r="A465" s="57">
        <v>103042707</v>
      </c>
      <c r="B465" s="57" t="s">
        <v>627</v>
      </c>
      <c r="C465" s="68"/>
    </row>
    <row customHeight="1" ht="17.25">
      <c r="A466" s="57">
        <v>103042750</v>
      </c>
      <c r="B466" s="57" t="s">
        <v>628</v>
      </c>
      <c r="C466" s="68">
        <v>1987</v>
      </c>
    </row>
    <row customHeight="1" ht="17.25">
      <c r="A467" s="57">
        <v>103042751</v>
      </c>
      <c r="B467" s="57" t="s">
        <v>629</v>
      </c>
      <c r="C467" s="68">
        <v>2775</v>
      </c>
    </row>
    <row customHeight="1" ht="17.25">
      <c r="A468" s="57">
        <v>103042752</v>
      </c>
      <c r="B468" s="57" t="s">
        <v>630</v>
      </c>
      <c r="C468" s="68"/>
    </row>
    <row customHeight="1" ht="17.25">
      <c r="A469" s="57">
        <v>1030429</v>
      </c>
      <c r="B469" s="91" t="s">
        <v>631</v>
      </c>
      <c r="C469" s="58">
        <f>SUM(C470:C472)</f>
        <v>0</v>
      </c>
    </row>
    <row customHeight="1" ht="17.25">
      <c r="A470" s="57">
        <v>103042907</v>
      </c>
      <c r="B470" s="57" t="s">
        <v>632</v>
      </c>
      <c r="C470" s="68"/>
    </row>
    <row customHeight="1" ht="17.25">
      <c r="A471" s="57">
        <v>103042908</v>
      </c>
      <c r="B471" s="57" t="s">
        <v>633</v>
      </c>
      <c r="C471" s="68"/>
    </row>
    <row customHeight="1" ht="17.25">
      <c r="A472" s="57">
        <v>103042950</v>
      </c>
      <c r="B472" s="57" t="s">
        <v>634</v>
      </c>
      <c r="C472" s="68"/>
    </row>
    <row customHeight="1" ht="17.25">
      <c r="A473" s="57">
        <v>1030430</v>
      </c>
      <c r="B473" s="91" t="s">
        <v>635</v>
      </c>
      <c r="C473" s="58">
        <f>C474</f>
        <v>0</v>
      </c>
    </row>
    <row customHeight="1" ht="17.25">
      <c r="A474" s="57">
        <v>103043050</v>
      </c>
      <c r="B474" s="57" t="s">
        <v>636</v>
      </c>
      <c r="C474" s="68"/>
    </row>
    <row customHeight="1" ht="17.25">
      <c r="A475" s="57">
        <v>1030431</v>
      </c>
      <c r="B475" s="91" t="s">
        <v>637</v>
      </c>
      <c r="C475" s="58">
        <f>SUM(C476:C477)</f>
        <v>0</v>
      </c>
    </row>
    <row customHeight="1" ht="17.25">
      <c r="A476" s="57">
        <v>103043101</v>
      </c>
      <c r="B476" s="57" t="s">
        <v>638</v>
      </c>
      <c r="C476" s="68"/>
    </row>
    <row customHeight="1" ht="17.25">
      <c r="A477" s="57">
        <v>103043150</v>
      </c>
      <c r="B477" s="57" t="s">
        <v>639</v>
      </c>
      <c r="C477" s="68"/>
    </row>
    <row customHeight="1" ht="17.25">
      <c r="A478" s="57">
        <v>1030432</v>
      </c>
      <c r="B478" s="91" t="s">
        <v>640</v>
      </c>
      <c r="C478" s="58">
        <f>SUM(C479:C483)</f>
        <v>111</v>
      </c>
    </row>
    <row customHeight="1" ht="17.25">
      <c r="A479" s="57">
        <v>103043204</v>
      </c>
      <c r="B479" s="57" t="s">
        <v>641</v>
      </c>
      <c r="C479" s="68"/>
    </row>
    <row customHeight="1" ht="17.25">
      <c r="A480" s="57">
        <v>103043205</v>
      </c>
      <c r="B480" s="57" t="s">
        <v>642</v>
      </c>
      <c r="C480" s="68"/>
    </row>
    <row customHeight="1" ht="17.25">
      <c r="A481" s="57">
        <v>103043208</v>
      </c>
      <c r="B481" s="57" t="s">
        <v>643</v>
      </c>
      <c r="C481" s="68"/>
    </row>
    <row customHeight="1" ht="17.25">
      <c r="A482" s="57">
        <v>103043211</v>
      </c>
      <c r="B482" s="57" t="s">
        <v>644</v>
      </c>
      <c r="C482" s="68">
        <v>103</v>
      </c>
    </row>
    <row customHeight="1" ht="17.25">
      <c r="A483" s="57">
        <v>103043250</v>
      </c>
      <c r="B483" s="57" t="s">
        <v>645</v>
      </c>
      <c r="C483" s="68">
        <v>8</v>
      </c>
    </row>
    <row customHeight="1" ht="17.25">
      <c r="A484" s="57">
        <v>1030433</v>
      </c>
      <c r="B484" s="91" t="s">
        <v>646</v>
      </c>
      <c r="C484" s="58">
        <f>SUM(C485:C488)</f>
        <v>90</v>
      </c>
    </row>
    <row customHeight="1" ht="17.25">
      <c r="A485" s="57">
        <v>103043306</v>
      </c>
      <c r="B485" s="57" t="s">
        <v>647</v>
      </c>
      <c r="C485" s="68">
        <v>22</v>
      </c>
    </row>
    <row customHeight="1" ht="17.25">
      <c r="A486" s="57">
        <v>103043310</v>
      </c>
      <c r="B486" s="57" t="s">
        <v>578</v>
      </c>
      <c r="C486" s="68"/>
    </row>
    <row customHeight="1" ht="17.25">
      <c r="A487" s="57">
        <v>103043313</v>
      </c>
      <c r="B487" s="57" t="s">
        <v>648</v>
      </c>
      <c r="C487" s="68">
        <v>68</v>
      </c>
    </row>
    <row customHeight="1" ht="17.25">
      <c r="A488" s="57">
        <v>103043350</v>
      </c>
      <c r="B488" s="57" t="s">
        <v>649</v>
      </c>
      <c r="C488" s="68"/>
    </row>
    <row customHeight="1" ht="17.25">
      <c r="A489" s="57">
        <v>1030434</v>
      </c>
      <c r="B489" s="91" t="s">
        <v>650</v>
      </c>
      <c r="C489" s="58">
        <f>SUM(C490:C494)</f>
        <v>0</v>
      </c>
    </row>
    <row customHeight="1" ht="17.25">
      <c r="A490" s="57">
        <v>103043401</v>
      </c>
      <c r="B490" s="57" t="s">
        <v>651</v>
      </c>
      <c r="C490" s="68"/>
    </row>
    <row customHeight="1" ht="17.25">
      <c r="A491" s="57">
        <v>103043402</v>
      </c>
      <c r="B491" s="57" t="s">
        <v>652</v>
      </c>
      <c r="C491" s="68"/>
    </row>
    <row customHeight="1" ht="17.25">
      <c r="A492" s="57">
        <v>103043403</v>
      </c>
      <c r="B492" s="57" t="s">
        <v>653</v>
      </c>
      <c r="C492" s="68"/>
    </row>
    <row customHeight="1" ht="17.25">
      <c r="A493" s="57">
        <v>103043404</v>
      </c>
      <c r="B493" s="57" t="s">
        <v>654</v>
      </c>
      <c r="C493" s="68"/>
    </row>
    <row customHeight="1" ht="17.25">
      <c r="A494" s="57">
        <v>103043450</v>
      </c>
      <c r="B494" s="57" t="s">
        <v>655</v>
      </c>
      <c r="C494" s="68"/>
    </row>
    <row customHeight="1" ht="17.25">
      <c r="A495" s="57">
        <v>1030435</v>
      </c>
      <c r="B495" s="91" t="s">
        <v>656</v>
      </c>
      <c r="C495" s="58">
        <f>SUM(C496:C498)</f>
        <v>0</v>
      </c>
    </row>
    <row customHeight="1" ht="17.25">
      <c r="A496" s="57">
        <v>103043506</v>
      </c>
      <c r="B496" s="57" t="s">
        <v>578</v>
      </c>
      <c r="C496" s="68"/>
    </row>
    <row customHeight="1" ht="17.25">
      <c r="A497" s="57">
        <v>103043507</v>
      </c>
      <c r="B497" s="57" t="s">
        <v>657</v>
      </c>
      <c r="C497" s="68"/>
    </row>
    <row customHeight="1" ht="17.25">
      <c r="A498" s="57">
        <v>103043550</v>
      </c>
      <c r="B498" s="57" t="s">
        <v>658</v>
      </c>
      <c r="C498" s="68"/>
    </row>
    <row customHeight="1" ht="17.25">
      <c r="A499" s="57">
        <v>1030440</v>
      </c>
      <c r="B499" s="91" t="s">
        <v>659</v>
      </c>
      <c r="C499" s="58">
        <f>SUM(C500:C501)</f>
        <v>0</v>
      </c>
    </row>
    <row customHeight="1" ht="17.25">
      <c r="A500" s="57">
        <v>103044001</v>
      </c>
      <c r="B500" s="57" t="s">
        <v>578</v>
      </c>
      <c r="C500" s="68"/>
    </row>
    <row customHeight="1" ht="17.25">
      <c r="A501" s="57">
        <v>103044050</v>
      </c>
      <c r="B501" s="57" t="s">
        <v>660</v>
      </c>
      <c r="C501" s="68"/>
    </row>
    <row customHeight="1" ht="17.25">
      <c r="A502" s="57">
        <v>1030442</v>
      </c>
      <c r="B502" s="91" t="s">
        <v>661</v>
      </c>
      <c r="C502" s="58">
        <f>SUM(C503:C508)</f>
        <v>0</v>
      </c>
    </row>
    <row customHeight="1" ht="17.25">
      <c r="A503" s="57">
        <v>103044203</v>
      </c>
      <c r="B503" s="57" t="s">
        <v>578</v>
      </c>
      <c r="C503" s="68"/>
    </row>
    <row customHeight="1" ht="17.25">
      <c r="A504" s="57">
        <v>103044208</v>
      </c>
      <c r="B504" s="57" t="s">
        <v>662</v>
      </c>
      <c r="C504" s="68"/>
    </row>
    <row customHeight="1" ht="17.25">
      <c r="A505" s="57">
        <v>103044209</v>
      </c>
      <c r="B505" s="57" t="s">
        <v>663</v>
      </c>
      <c r="C505" s="68"/>
    </row>
    <row customHeight="1" ht="17.25">
      <c r="A506" s="57">
        <v>103044220</v>
      </c>
      <c r="B506" s="57" t="s">
        <v>664</v>
      </c>
      <c r="C506" s="68"/>
    </row>
    <row customHeight="1" ht="17.25">
      <c r="A507" s="57">
        <v>103044221</v>
      </c>
      <c r="B507" s="57" t="s">
        <v>665</v>
      </c>
      <c r="C507" s="68"/>
    </row>
    <row customHeight="1" ht="17.25">
      <c r="A508" s="57">
        <v>103044250</v>
      </c>
      <c r="B508" s="57" t="s">
        <v>666</v>
      </c>
      <c r="C508" s="68"/>
    </row>
    <row customHeight="1" ht="17.25">
      <c r="A509" s="57">
        <v>1030443</v>
      </c>
      <c r="B509" s="91" t="s">
        <v>667</v>
      </c>
      <c r="C509" s="58">
        <f>SUM(C510:C513)</f>
        <v>0</v>
      </c>
    </row>
    <row customHeight="1" ht="17.25">
      <c r="A510" s="57">
        <v>103044306</v>
      </c>
      <c r="B510" s="57" t="s">
        <v>578</v>
      </c>
      <c r="C510" s="68"/>
    </row>
    <row customHeight="1" ht="17.25">
      <c r="A511" s="57">
        <v>103044307</v>
      </c>
      <c r="B511" s="57" t="s">
        <v>668</v>
      </c>
      <c r="C511" s="68"/>
    </row>
    <row customHeight="1" ht="17.25">
      <c r="A512" s="57">
        <v>103044308</v>
      </c>
      <c r="B512" s="57" t="s">
        <v>669</v>
      </c>
      <c r="C512" s="68"/>
    </row>
    <row customHeight="1" ht="17.25">
      <c r="A513" s="57">
        <v>103044350</v>
      </c>
      <c r="B513" s="57" t="s">
        <v>670</v>
      </c>
      <c r="C513" s="68"/>
    </row>
    <row customHeight="1" ht="17.25">
      <c r="A514" s="57">
        <v>1030444</v>
      </c>
      <c r="B514" s="91" t="s">
        <v>671</v>
      </c>
      <c r="C514" s="58">
        <f>SUM(C515:C520)</f>
        <v>0</v>
      </c>
    </row>
    <row customHeight="1" ht="17.25">
      <c r="A515" s="57">
        <v>103044414</v>
      </c>
      <c r="B515" s="57" t="s">
        <v>672</v>
      </c>
      <c r="C515" s="68"/>
    </row>
    <row customHeight="1" ht="17.25">
      <c r="A516" s="57">
        <v>103044416</v>
      </c>
      <c r="B516" s="57" t="s">
        <v>673</v>
      </c>
      <c r="C516" s="68"/>
    </row>
    <row customHeight="1" ht="17.25">
      <c r="A517" s="57">
        <v>103044433</v>
      </c>
      <c r="B517" s="57" t="s">
        <v>674</v>
      </c>
      <c r="C517" s="68"/>
    </row>
    <row customHeight="1" ht="17.25">
      <c r="A518" s="57">
        <v>103044434</v>
      </c>
      <c r="B518" s="57" t="s">
        <v>675</v>
      </c>
      <c r="C518" s="68"/>
    </row>
    <row customHeight="1" ht="17.25">
      <c r="A519" s="57">
        <v>103044435</v>
      </c>
      <c r="B519" s="57" t="s">
        <v>676</v>
      </c>
      <c r="C519" s="68"/>
    </row>
    <row customHeight="1" ht="17.25">
      <c r="A520" s="57">
        <v>103044450</v>
      </c>
      <c r="B520" s="57" t="s">
        <v>677</v>
      </c>
      <c r="C520" s="68"/>
    </row>
    <row customHeight="1" ht="17.25">
      <c r="A521" s="57">
        <v>1030445</v>
      </c>
      <c r="B521" s="91" t="s">
        <v>678</v>
      </c>
      <c r="C521" s="58">
        <f>SUM(C522:C523)</f>
        <v>0</v>
      </c>
    </row>
    <row customHeight="1" ht="17.25">
      <c r="A522" s="57">
        <v>103044507</v>
      </c>
      <c r="B522" s="57" t="s">
        <v>679</v>
      </c>
      <c r="C522" s="68"/>
    </row>
    <row customHeight="1" ht="17.25">
      <c r="A523" s="57">
        <v>103044550</v>
      </c>
      <c r="B523" s="57" t="s">
        <v>680</v>
      </c>
      <c r="C523" s="68"/>
    </row>
    <row customHeight="1" ht="17.25">
      <c r="A524" s="57">
        <v>1030446</v>
      </c>
      <c r="B524" s="91" t="s">
        <v>681</v>
      </c>
      <c r="C524" s="58">
        <f>SUM(C525:C527)</f>
        <v>460</v>
      </c>
    </row>
    <row customHeight="1" ht="17.25">
      <c r="A525" s="57">
        <v>103044608</v>
      </c>
      <c r="B525" s="57" t="s">
        <v>578</v>
      </c>
      <c r="C525" s="68"/>
    </row>
    <row customHeight="1" ht="17.25">
      <c r="A526" s="57">
        <v>103044609</v>
      </c>
      <c r="B526" s="57" t="s">
        <v>682</v>
      </c>
      <c r="C526" s="68">
        <v>460</v>
      </c>
    </row>
    <row customHeight="1" ht="17.25">
      <c r="A527" s="57">
        <v>103044650</v>
      </c>
      <c r="B527" s="57" t="s">
        <v>683</v>
      </c>
      <c r="C527" s="68"/>
    </row>
    <row customHeight="1" ht="17.25">
      <c r="A528" s="57">
        <v>1030447</v>
      </c>
      <c r="B528" s="91" t="s">
        <v>684</v>
      </c>
      <c r="C528" s="58">
        <f>SUM(C529:C536)</f>
        <v>0</v>
      </c>
    </row>
    <row customHeight="1" ht="17.25">
      <c r="A529" s="57">
        <v>103044709</v>
      </c>
      <c r="B529" s="57" t="s">
        <v>685</v>
      </c>
      <c r="C529" s="68"/>
    </row>
    <row customHeight="1" ht="17.25">
      <c r="A530" s="57">
        <v>103044712</v>
      </c>
      <c r="B530" s="57" t="s">
        <v>686</v>
      </c>
      <c r="C530" s="68"/>
    </row>
    <row customHeight="1" ht="17.25">
      <c r="A531" s="57">
        <v>103044713</v>
      </c>
      <c r="B531" s="57" t="s">
        <v>578</v>
      </c>
      <c r="C531" s="68"/>
    </row>
    <row customHeight="1" ht="17.25">
      <c r="A532" s="57">
        <v>103044715</v>
      </c>
      <c r="B532" s="57" t="s">
        <v>687</v>
      </c>
      <c r="C532" s="68"/>
    </row>
    <row customHeight="1" ht="17.25">
      <c r="A533" s="57">
        <v>103044730</v>
      </c>
      <c r="B533" s="57" t="s">
        <v>688</v>
      </c>
      <c r="C533" s="68"/>
    </row>
    <row customHeight="1" ht="17.25">
      <c r="A534" s="57">
        <v>103044731</v>
      </c>
      <c r="B534" s="57" t="s">
        <v>689</v>
      </c>
      <c r="C534" s="68"/>
    </row>
    <row customHeight="1" ht="17.25">
      <c r="A535" s="57">
        <v>103044733</v>
      </c>
      <c r="B535" s="57" t="s">
        <v>690</v>
      </c>
      <c r="C535" s="68"/>
    </row>
    <row customHeight="1" ht="17.25">
      <c r="A536" s="57">
        <v>103044750</v>
      </c>
      <c r="B536" s="57" t="s">
        <v>691</v>
      </c>
      <c r="C536" s="68"/>
    </row>
    <row customHeight="1" ht="17.25">
      <c r="A537" s="57">
        <v>1030448</v>
      </c>
      <c r="B537" s="91" t="s">
        <v>692</v>
      </c>
      <c r="C537" s="58">
        <f>SUM(C538:C540)</f>
        <v>0</v>
      </c>
    </row>
    <row customHeight="1" ht="17.25">
      <c r="A538" s="57">
        <v>103044801</v>
      </c>
      <c r="B538" s="57" t="s">
        <v>693</v>
      </c>
      <c r="C538" s="68"/>
    </row>
    <row customHeight="1" ht="17.25">
      <c r="A539" s="57">
        <v>103044802</v>
      </c>
      <c r="B539" s="57" t="s">
        <v>694</v>
      </c>
      <c r="C539" s="68"/>
    </row>
    <row customHeight="1" ht="17.25">
      <c r="A540" s="57">
        <v>103044850</v>
      </c>
      <c r="B540" s="57" t="s">
        <v>695</v>
      </c>
      <c r="C540" s="68"/>
    </row>
    <row customHeight="1" ht="17.25">
      <c r="A541" s="57">
        <v>1030449</v>
      </c>
      <c r="B541" s="91" t="s">
        <v>696</v>
      </c>
      <c r="C541" s="58">
        <f>SUM(C542:C544)</f>
        <v>7</v>
      </c>
    </row>
    <row customHeight="1" ht="17.25">
      <c r="A542" s="57">
        <v>103044907</v>
      </c>
      <c r="B542" s="57" t="s">
        <v>620</v>
      </c>
      <c r="C542" s="68"/>
    </row>
    <row customHeight="1" ht="17.25">
      <c r="A543" s="57">
        <v>103044908</v>
      </c>
      <c r="B543" s="57" t="s">
        <v>697</v>
      </c>
      <c r="C543" s="68">
        <v>7</v>
      </c>
    </row>
    <row customHeight="1" ht="17.25">
      <c r="A544" s="57">
        <v>103044950</v>
      </c>
      <c r="B544" s="57" t="s">
        <v>698</v>
      </c>
      <c r="C544" s="68"/>
    </row>
    <row customHeight="1" ht="17.25">
      <c r="A545" s="57">
        <v>1030450</v>
      </c>
      <c r="B545" s="91" t="s">
        <v>699</v>
      </c>
      <c r="C545" s="58">
        <f>SUM(C546:C548)</f>
        <v>40</v>
      </c>
    </row>
    <row customHeight="1" ht="17.25">
      <c r="A546" s="57">
        <v>103045002</v>
      </c>
      <c r="B546" s="57" t="s">
        <v>700</v>
      </c>
      <c r="C546" s="68"/>
    </row>
    <row customHeight="1" ht="17.25">
      <c r="A547" s="57">
        <v>103045004</v>
      </c>
      <c r="B547" s="57" t="s">
        <v>701</v>
      </c>
      <c r="C547" s="68">
        <v>2</v>
      </c>
    </row>
    <row customHeight="1" ht="17.25">
      <c r="A548" s="57">
        <v>103045050</v>
      </c>
      <c r="B548" s="57" t="s">
        <v>702</v>
      </c>
      <c r="C548" s="68">
        <v>38</v>
      </c>
    </row>
    <row customHeight="1" ht="17.25">
      <c r="A549" s="57">
        <v>1030451</v>
      </c>
      <c r="B549" s="91" t="s">
        <v>703</v>
      </c>
      <c r="C549" s="58">
        <f>SUM(C550:C553)</f>
        <v>0</v>
      </c>
    </row>
    <row customHeight="1" ht="17.25">
      <c r="A550" s="57">
        <v>103045101</v>
      </c>
      <c r="B550" s="57" t="s">
        <v>704</v>
      </c>
      <c r="C550" s="68"/>
    </row>
    <row customHeight="1" ht="17.25">
      <c r="A551" s="57">
        <v>103045102</v>
      </c>
      <c r="B551" s="57" t="s">
        <v>705</v>
      </c>
      <c r="C551" s="68"/>
    </row>
    <row customHeight="1" ht="17.25">
      <c r="A552" s="57">
        <v>103045103</v>
      </c>
      <c r="B552" s="57" t="s">
        <v>706</v>
      </c>
      <c r="C552" s="68"/>
    </row>
    <row customHeight="1" ht="17.25">
      <c r="A553" s="57">
        <v>103045150</v>
      </c>
      <c r="B553" s="57" t="s">
        <v>707</v>
      </c>
      <c r="C553" s="68"/>
    </row>
    <row customHeight="1" ht="17.25">
      <c r="A554" s="57">
        <v>1030452</v>
      </c>
      <c r="B554" s="91" t="s">
        <v>708</v>
      </c>
      <c r="C554" s="58">
        <f>SUM(C555:C557)</f>
        <v>0</v>
      </c>
    </row>
    <row customHeight="1" ht="17.25">
      <c r="A555" s="57">
        <v>103045201</v>
      </c>
      <c r="B555" s="57" t="s">
        <v>709</v>
      </c>
      <c r="C555" s="68"/>
    </row>
    <row customHeight="1" ht="17.25">
      <c r="A556" s="57">
        <v>103045202</v>
      </c>
      <c r="B556" s="57" t="s">
        <v>710</v>
      </c>
      <c r="C556" s="68"/>
    </row>
    <row customHeight="1" ht="17.25">
      <c r="A557" s="57">
        <v>103045250</v>
      </c>
      <c r="B557" s="57" t="s">
        <v>711</v>
      </c>
      <c r="C557" s="68"/>
    </row>
    <row customHeight="1" ht="17.25">
      <c r="A558" s="57">
        <v>1030455</v>
      </c>
      <c r="B558" s="91" t="s">
        <v>712</v>
      </c>
      <c r="C558" s="58">
        <f>SUM(C559:C560)</f>
        <v>0</v>
      </c>
    </row>
    <row customHeight="1" ht="17.25">
      <c r="A559" s="57">
        <v>103045501</v>
      </c>
      <c r="B559" s="57" t="s">
        <v>713</v>
      </c>
      <c r="C559" s="68"/>
    </row>
    <row customHeight="1" ht="17.25">
      <c r="A560" s="57">
        <v>103045550</v>
      </c>
      <c r="B560" s="57" t="s">
        <v>714</v>
      </c>
      <c r="C560" s="68"/>
    </row>
    <row customHeight="1" ht="17.25">
      <c r="A561" s="57">
        <v>1030456</v>
      </c>
      <c r="B561" s="91" t="s">
        <v>715</v>
      </c>
      <c r="C561" s="58">
        <f>C562</f>
        <v>0</v>
      </c>
    </row>
    <row customHeight="1" ht="17.25">
      <c r="A562" s="57">
        <v>103045650</v>
      </c>
      <c r="B562" s="57" t="s">
        <v>716</v>
      </c>
      <c r="C562" s="68"/>
    </row>
    <row customHeight="1" ht="17.25">
      <c r="A563" s="57">
        <v>1030457</v>
      </c>
      <c r="B563" s="91" t="s">
        <v>717</v>
      </c>
      <c r="C563" s="58">
        <f>C564</f>
        <v>0</v>
      </c>
    </row>
    <row customHeight="1" ht="17.25">
      <c r="A564" s="57">
        <v>103045750</v>
      </c>
      <c r="B564" s="57" t="s">
        <v>718</v>
      </c>
      <c r="C564" s="68"/>
    </row>
    <row customHeight="1" ht="17.25">
      <c r="A565" s="57">
        <v>1030458</v>
      </c>
      <c r="B565" s="91" t="s">
        <v>719</v>
      </c>
      <c r="C565" s="58">
        <f>C566</f>
        <v>0</v>
      </c>
    </row>
    <row customHeight="1" ht="17.25">
      <c r="A566" s="57">
        <v>103045850</v>
      </c>
      <c r="B566" s="57" t="s">
        <v>720</v>
      </c>
      <c r="C566" s="68"/>
    </row>
    <row customHeight="1" ht="17.25">
      <c r="A567" s="57">
        <v>1030459</v>
      </c>
      <c r="B567" s="91" t="s">
        <v>721</v>
      </c>
      <c r="C567" s="58">
        <f>SUM(C568:C569)</f>
        <v>0</v>
      </c>
    </row>
    <row customHeight="1" ht="17.25">
      <c r="A568" s="57">
        <v>103045902</v>
      </c>
      <c r="B568" s="57" t="s">
        <v>722</v>
      </c>
      <c r="C568" s="68"/>
    </row>
    <row customHeight="1" ht="17.25">
      <c r="A569" s="57">
        <v>103045950</v>
      </c>
      <c r="B569" s="57" t="s">
        <v>723</v>
      </c>
      <c r="C569" s="68"/>
    </row>
    <row customHeight="1" ht="17.25">
      <c r="A570" s="57">
        <v>1030461</v>
      </c>
      <c r="B570" s="91" t="s">
        <v>724</v>
      </c>
      <c r="C570" s="58">
        <f>SUM(C571:C572)</f>
        <v>0</v>
      </c>
    </row>
    <row customHeight="1" ht="17.25">
      <c r="A571" s="57">
        <v>103046101</v>
      </c>
      <c r="B571" s="57" t="s">
        <v>578</v>
      </c>
      <c r="C571" s="68"/>
    </row>
    <row customHeight="1" ht="17.25">
      <c r="A572" s="57">
        <v>103046150</v>
      </c>
      <c r="B572" s="57" t="s">
        <v>725</v>
      </c>
      <c r="C572" s="68"/>
    </row>
    <row customHeight="1" ht="17.25">
      <c r="A573" s="57">
        <v>1030499</v>
      </c>
      <c r="B573" s="91" t="s">
        <v>726</v>
      </c>
      <c r="C573" s="58">
        <f>SUM(C574:C575)</f>
        <v>0</v>
      </c>
    </row>
    <row customHeight="1" ht="17.25">
      <c r="A574" s="57">
        <v>103049901</v>
      </c>
      <c r="B574" s="57" t="s">
        <v>727</v>
      </c>
      <c r="C574" s="68"/>
    </row>
    <row customHeight="1" ht="17.25">
      <c r="A575" s="57">
        <v>103049950</v>
      </c>
      <c r="B575" s="57" t="s">
        <v>728</v>
      </c>
      <c r="C575" s="68"/>
    </row>
    <row customHeight="1" ht="17.25">
      <c r="A576" s="57">
        <v>10305</v>
      </c>
      <c r="B576" s="91" t="s">
        <v>729</v>
      </c>
      <c r="C576" s="58">
        <f>SUM(C577,C609,C614:C615)</f>
        <v>12819</v>
      </c>
    </row>
    <row customHeight="1" ht="17.25">
      <c r="A577" s="57">
        <v>1030501</v>
      </c>
      <c r="B577" s="91" t="s">
        <v>730</v>
      </c>
      <c r="C577" s="58">
        <f>SUM(C578:C608)</f>
        <v>12819</v>
      </c>
    </row>
    <row customHeight="1" ht="17.25">
      <c r="A578" s="57">
        <v>103050101</v>
      </c>
      <c r="B578" s="57" t="s">
        <v>731</v>
      </c>
      <c r="C578" s="68">
        <v>6687</v>
      </c>
    </row>
    <row customHeight="1" ht="17.25">
      <c r="A579" s="57">
        <v>103050102</v>
      </c>
      <c r="B579" s="57" t="s">
        <v>732</v>
      </c>
      <c r="C579" s="68"/>
    </row>
    <row customHeight="1" ht="17.25">
      <c r="A580" s="57">
        <v>103050103</v>
      </c>
      <c r="B580" s="57" t="s">
        <v>733</v>
      </c>
      <c r="C580" s="68"/>
    </row>
    <row customHeight="1" ht="17.25">
      <c r="A581" s="57">
        <v>103050105</v>
      </c>
      <c r="B581" s="57" t="s">
        <v>734</v>
      </c>
      <c r="C581" s="68"/>
    </row>
    <row customHeight="1" ht="17.25">
      <c r="A582" s="57">
        <v>103050107</v>
      </c>
      <c r="B582" s="57" t="s">
        <v>735</v>
      </c>
      <c r="C582" s="68"/>
    </row>
    <row customHeight="1" ht="17.25">
      <c r="A583" s="57">
        <v>103050108</v>
      </c>
      <c r="B583" s="57" t="s">
        <v>736</v>
      </c>
      <c r="C583" s="68"/>
    </row>
    <row customHeight="1" ht="17.25">
      <c r="A584" s="57">
        <v>103050109</v>
      </c>
      <c r="B584" s="57" t="s">
        <v>737</v>
      </c>
      <c r="C584" s="68"/>
    </row>
    <row customHeight="1" ht="17.25">
      <c r="A585" s="57">
        <v>103050110</v>
      </c>
      <c r="B585" s="57" t="s">
        <v>738</v>
      </c>
      <c r="C585" s="68">
        <v>73</v>
      </c>
    </row>
    <row customHeight="1" ht="17.25">
      <c r="A586" s="57">
        <v>103050111</v>
      </c>
      <c r="B586" s="57" t="s">
        <v>739</v>
      </c>
      <c r="C586" s="68"/>
    </row>
    <row customHeight="1" ht="17.25">
      <c r="A587" s="57">
        <v>103050112</v>
      </c>
      <c r="B587" s="57" t="s">
        <v>740</v>
      </c>
      <c r="C587" s="68"/>
    </row>
    <row customHeight="1" ht="17.25">
      <c r="A588" s="57">
        <v>103050113</v>
      </c>
      <c r="B588" s="57" t="s">
        <v>741</v>
      </c>
      <c r="C588" s="68"/>
    </row>
    <row customHeight="1" ht="17.25">
      <c r="A589" s="57">
        <v>103050114</v>
      </c>
      <c r="B589" s="57" t="s">
        <v>742</v>
      </c>
      <c r="C589" s="68">
        <v>9</v>
      </c>
    </row>
    <row customHeight="1" ht="17.25">
      <c r="A590" s="57">
        <v>103050115</v>
      </c>
      <c r="B590" s="57" t="s">
        <v>743</v>
      </c>
      <c r="C590" s="68"/>
    </row>
    <row customHeight="1" ht="17.25">
      <c r="A591" s="57">
        <v>103050116</v>
      </c>
      <c r="B591" s="57" t="s">
        <v>744</v>
      </c>
      <c r="C591" s="68"/>
    </row>
    <row customHeight="1" ht="17.25">
      <c r="A592" s="57">
        <v>103050117</v>
      </c>
      <c r="B592" s="57" t="s">
        <v>745</v>
      </c>
      <c r="C592" s="68"/>
    </row>
    <row customHeight="1" ht="17.25">
      <c r="A593" s="57">
        <v>103050119</v>
      </c>
      <c r="B593" s="57" t="s">
        <v>746</v>
      </c>
      <c r="C593" s="68"/>
    </row>
    <row customHeight="1" ht="17.25">
      <c r="A594" s="57">
        <v>103050120</v>
      </c>
      <c r="B594" s="57" t="s">
        <v>747</v>
      </c>
      <c r="C594" s="68"/>
    </row>
    <row customHeight="1" ht="17.25">
      <c r="A595" s="57">
        <v>103050121</v>
      </c>
      <c r="B595" s="57" t="s">
        <v>748</v>
      </c>
      <c r="C595" s="68"/>
    </row>
    <row customHeight="1" ht="17.25">
      <c r="A596" s="57">
        <v>103050122</v>
      </c>
      <c r="B596" s="57" t="s">
        <v>749</v>
      </c>
      <c r="C596" s="68"/>
    </row>
    <row customHeight="1" ht="17.25">
      <c r="A597" s="57">
        <v>103050123</v>
      </c>
      <c r="B597" s="57" t="s">
        <v>750</v>
      </c>
      <c r="C597" s="68"/>
    </row>
    <row customHeight="1" ht="17.25">
      <c r="A598" s="57">
        <v>103050124</v>
      </c>
      <c r="B598" s="57" t="s">
        <v>751</v>
      </c>
      <c r="C598" s="68"/>
    </row>
    <row customHeight="1" ht="17.25">
      <c r="A599" s="57">
        <v>103050125</v>
      </c>
      <c r="B599" s="57" t="s">
        <v>752</v>
      </c>
      <c r="C599" s="68"/>
    </row>
    <row customHeight="1" ht="17.25">
      <c r="A600" s="57">
        <v>103050126</v>
      </c>
      <c r="B600" s="57" t="s">
        <v>753</v>
      </c>
      <c r="C600" s="68"/>
    </row>
    <row customHeight="1" ht="17.25">
      <c r="A601" s="57">
        <v>103050127</v>
      </c>
      <c r="B601" s="57" t="s">
        <v>754</v>
      </c>
      <c r="C601" s="68"/>
    </row>
    <row customHeight="1" ht="17.25">
      <c r="A602" s="57">
        <v>103050128</v>
      </c>
      <c r="B602" s="57" t="s">
        <v>755</v>
      </c>
      <c r="C602" s="68"/>
    </row>
    <row customHeight="1" ht="17.25">
      <c r="A603" s="57">
        <v>103050129</v>
      </c>
      <c r="B603" s="57" t="s">
        <v>756</v>
      </c>
      <c r="C603" s="68"/>
    </row>
    <row customHeight="1" ht="17.25">
      <c r="A604" s="57">
        <v>103050130</v>
      </c>
      <c r="B604" s="57" t="s">
        <v>757</v>
      </c>
      <c r="C604" s="68"/>
    </row>
    <row customHeight="1" ht="17.25">
      <c r="A605" s="57">
        <v>103050131</v>
      </c>
      <c r="B605" s="57" t="s">
        <v>758</v>
      </c>
      <c r="C605" s="68"/>
    </row>
    <row customHeight="1" ht="17.25">
      <c r="A606" s="57">
        <v>103050132</v>
      </c>
      <c r="B606" s="57" t="s">
        <v>759</v>
      </c>
      <c r="C606" s="68"/>
    </row>
    <row customHeight="1" ht="17.25">
      <c r="A607" s="57">
        <v>103050133</v>
      </c>
      <c r="B607" s="57" t="s">
        <v>760</v>
      </c>
      <c r="C607" s="68"/>
    </row>
    <row customHeight="1" ht="17.25">
      <c r="A608" s="57">
        <v>103050199</v>
      </c>
      <c r="B608" s="57" t="s">
        <v>761</v>
      </c>
      <c r="C608" s="68">
        <v>6050</v>
      </c>
    </row>
    <row customHeight="1" ht="17.25">
      <c r="A609" s="57">
        <v>1030502</v>
      </c>
      <c r="B609" s="91" t="s">
        <v>762</v>
      </c>
      <c r="C609" s="58">
        <f>SUM(C610:C613)</f>
        <v>0</v>
      </c>
    </row>
    <row customHeight="1" ht="17.25">
      <c r="A610" s="57">
        <v>103050201</v>
      </c>
      <c r="B610" s="57" t="s">
        <v>763</v>
      </c>
      <c r="C610" s="68"/>
    </row>
    <row customHeight="1" ht="17.25">
      <c r="A611" s="57">
        <v>103050202</v>
      </c>
      <c r="B611" s="57" t="s">
        <v>764</v>
      </c>
      <c r="C611" s="68"/>
    </row>
    <row customHeight="1" ht="17.25">
      <c r="A612" s="57">
        <v>103050203</v>
      </c>
      <c r="B612" s="57" t="s">
        <v>765</v>
      </c>
      <c r="C612" s="68"/>
    </row>
    <row customHeight="1" ht="17.25">
      <c r="A613" s="57">
        <v>103050299</v>
      </c>
      <c r="B613" s="57" t="s">
        <v>766</v>
      </c>
      <c r="C613" s="68"/>
    </row>
    <row customHeight="1" ht="17.25">
      <c r="A614" s="57">
        <v>1030503</v>
      </c>
      <c r="B614" s="91" t="s">
        <v>767</v>
      </c>
      <c r="C614" s="68"/>
    </row>
    <row customHeight="1" ht="17.25">
      <c r="A615" s="57">
        <v>1030509</v>
      </c>
      <c r="B615" s="91" t="s">
        <v>768</v>
      </c>
      <c r="C615" s="68"/>
    </row>
    <row customHeight="1" ht="17.25">
      <c r="A616" s="57">
        <v>10306</v>
      </c>
      <c r="B616" s="91" t="s">
        <v>769</v>
      </c>
      <c r="C616" s="58">
        <f>SUM(C617,C621,C624,C626,C628,C629,C633,C634)</f>
        <v>4417</v>
      </c>
    </row>
    <row customHeight="1" ht="17.25">
      <c r="A617" s="57">
        <v>1030601</v>
      </c>
      <c r="B617" s="91" t="s">
        <v>770</v>
      </c>
      <c r="C617" s="58">
        <f>SUM(C618:C620)</f>
        <v>0</v>
      </c>
    </row>
    <row customHeight="1" ht="17.25">
      <c r="A618" s="57">
        <v>103060101</v>
      </c>
      <c r="B618" s="57" t="s">
        <v>771</v>
      </c>
      <c r="C618" s="68"/>
    </row>
    <row customHeight="1" ht="17.25">
      <c r="A619" s="57">
        <v>103060102</v>
      </c>
      <c r="B619" s="57" t="s">
        <v>772</v>
      </c>
      <c r="C619" s="68"/>
    </row>
    <row customHeight="1" ht="17.25">
      <c r="A620" s="57">
        <v>103060199</v>
      </c>
      <c r="B620" s="57" t="s">
        <v>773</v>
      </c>
      <c r="C620" s="68"/>
    </row>
    <row customHeight="1" ht="17.25">
      <c r="A621" s="57">
        <v>1030602</v>
      </c>
      <c r="B621" s="91" t="s">
        <v>774</v>
      </c>
      <c r="C621" s="58">
        <f>SUM(C622:C623)</f>
        <v>0</v>
      </c>
    </row>
    <row customHeight="1" ht="17.25">
      <c r="A622" s="57">
        <v>103060201</v>
      </c>
      <c r="B622" s="57" t="s">
        <v>775</v>
      </c>
      <c r="C622" s="68"/>
    </row>
    <row customHeight="1" ht="17.25">
      <c r="A623" s="57">
        <v>103060299</v>
      </c>
      <c r="B623" s="57" t="s">
        <v>776</v>
      </c>
      <c r="C623" s="68"/>
    </row>
    <row customHeight="1" ht="17.25">
      <c r="A624" s="57">
        <v>1030603</v>
      </c>
      <c r="B624" s="91" t="s">
        <v>777</v>
      </c>
      <c r="C624" s="58">
        <f>C625</f>
        <v>0</v>
      </c>
    </row>
    <row customHeight="1" ht="17.25">
      <c r="A625" s="57">
        <v>103060399</v>
      </c>
      <c r="B625" s="57" t="s">
        <v>778</v>
      </c>
      <c r="C625" s="68"/>
    </row>
    <row customHeight="1" ht="17.25">
      <c r="A626" s="57">
        <v>1030604</v>
      </c>
      <c r="B626" s="91" t="s">
        <v>779</v>
      </c>
      <c r="C626" s="58">
        <f>C627</f>
        <v>17</v>
      </c>
    </row>
    <row customHeight="1" ht="17.25">
      <c r="A627" s="57">
        <v>103060499</v>
      </c>
      <c r="B627" s="57" t="s">
        <v>780</v>
      </c>
      <c r="C627" s="68">
        <v>17</v>
      </c>
    </row>
    <row customHeight="1" ht="17.25">
      <c r="A628" s="57">
        <v>1030605</v>
      </c>
      <c r="B628" s="91" t="s">
        <v>781</v>
      </c>
      <c r="C628" s="68"/>
    </row>
    <row customHeight="1" ht="17.25">
      <c r="A629" s="57">
        <v>1030606</v>
      </c>
      <c r="B629" s="91" t="s">
        <v>782</v>
      </c>
      <c r="C629" s="58">
        <f>SUM(C630:C632)</f>
        <v>0</v>
      </c>
    </row>
    <row customHeight="1" ht="17.25">
      <c r="A630" s="57">
        <v>103060601</v>
      </c>
      <c r="B630" s="57" t="s">
        <v>783</v>
      </c>
      <c r="C630" s="68"/>
    </row>
    <row customHeight="1" ht="17.25">
      <c r="A631" s="57">
        <v>103060602</v>
      </c>
      <c r="B631" s="57" t="s">
        <v>784</v>
      </c>
      <c r="C631" s="68"/>
    </row>
    <row customHeight="1" ht="17.25">
      <c r="A632" s="57">
        <v>103060699</v>
      </c>
      <c r="B632" s="57" t="s">
        <v>785</v>
      </c>
      <c r="C632" s="68"/>
    </row>
    <row customHeight="1" ht="17.25">
      <c r="A633" s="57">
        <v>1030607</v>
      </c>
      <c r="B633" s="91" t="s">
        <v>786</v>
      </c>
      <c r="C633" s="68"/>
    </row>
    <row customHeight="1" ht="17.25">
      <c r="A634" s="57">
        <v>1030699</v>
      </c>
      <c r="B634" s="91" t="s">
        <v>787</v>
      </c>
      <c r="C634" s="68">
        <v>4400</v>
      </c>
    </row>
    <row customHeight="1" ht="17.25">
      <c r="A635" s="57">
        <v>10307</v>
      </c>
      <c r="B635" s="91" t="s">
        <v>788</v>
      </c>
      <c r="C635" s="58">
        <f>SUM(C636,C638,C645:C647,C652,C658:C659,C661,C662,C665:C668,C673:C677,C680:C681,C685)</f>
        <v>45601</v>
      </c>
    </row>
    <row customHeight="1" ht="17.25">
      <c r="A636" s="57">
        <v>1030701</v>
      </c>
      <c r="B636" s="91" t="s">
        <v>789</v>
      </c>
      <c r="C636" s="58">
        <f>C637</f>
        <v>0</v>
      </c>
    </row>
    <row customHeight="1" ht="17.25">
      <c r="A637" s="57">
        <v>103070101</v>
      </c>
      <c r="B637" s="57" t="s">
        <v>790</v>
      </c>
      <c r="C637" s="68"/>
    </row>
    <row customHeight="1" ht="17.25">
      <c r="A638" s="57">
        <v>1030702</v>
      </c>
      <c r="B638" s="91" t="s">
        <v>791</v>
      </c>
      <c r="C638" s="58">
        <f>SUM(C639:C644)</f>
        <v>0</v>
      </c>
    </row>
    <row customHeight="1" ht="17.25">
      <c r="A639" s="57">
        <v>103070201</v>
      </c>
      <c r="B639" s="57" t="s">
        <v>792</v>
      </c>
      <c r="C639" s="68"/>
    </row>
    <row customHeight="1" ht="17.25">
      <c r="A640" s="57">
        <v>103070202</v>
      </c>
      <c r="B640" s="57" t="s">
        <v>793</v>
      </c>
      <c r="C640" s="68"/>
    </row>
    <row customHeight="1" ht="17.25">
      <c r="A641" s="57">
        <v>103070203</v>
      </c>
      <c r="B641" s="57" t="s">
        <v>794</v>
      </c>
      <c r="C641" s="68"/>
    </row>
    <row customHeight="1" ht="17.25">
      <c r="A642" s="57">
        <v>103070204</v>
      </c>
      <c r="B642" s="57" t="s">
        <v>795</v>
      </c>
      <c r="C642" s="68"/>
    </row>
    <row customHeight="1" ht="17.25">
      <c r="A643" s="57">
        <v>103070205</v>
      </c>
      <c r="B643" s="57" t="s">
        <v>796</v>
      </c>
      <c r="C643" s="68"/>
    </row>
    <row customHeight="1" ht="17.25">
      <c r="A644" s="57">
        <v>103070206</v>
      </c>
      <c r="B644" s="57" t="s">
        <v>797</v>
      </c>
      <c r="C644" s="68"/>
    </row>
    <row customHeight="1" ht="17.25">
      <c r="A645" s="57">
        <v>1030703</v>
      </c>
      <c r="B645" s="91" t="s">
        <v>798</v>
      </c>
      <c r="C645" s="68"/>
    </row>
    <row customHeight="1" ht="17.25">
      <c r="A646" s="57">
        <v>1030704</v>
      </c>
      <c r="B646" s="91" t="s">
        <v>799</v>
      </c>
      <c r="C646" s="68"/>
    </row>
    <row customHeight="1" ht="17.25">
      <c r="A647" s="57">
        <v>1030705</v>
      </c>
      <c r="B647" s="91" t="s">
        <v>800</v>
      </c>
      <c r="C647" s="58">
        <f>SUM(C648:C651)</f>
        <v>365</v>
      </c>
    </row>
    <row customHeight="1" ht="17.25">
      <c r="A648" s="57">
        <v>103070501</v>
      </c>
      <c r="B648" s="57" t="s">
        <v>801</v>
      </c>
      <c r="C648" s="68">
        <v>17</v>
      </c>
    </row>
    <row customHeight="1" ht="17.25">
      <c r="A649" s="57">
        <v>103070502</v>
      </c>
      <c r="B649" s="57" t="s">
        <v>802</v>
      </c>
      <c r="C649" s="68"/>
    </row>
    <row customHeight="1" ht="17.25">
      <c r="A650" s="57">
        <v>103070503</v>
      </c>
      <c r="B650" s="57" t="s">
        <v>803</v>
      </c>
      <c r="C650" s="68"/>
    </row>
    <row customHeight="1" ht="17.25">
      <c r="A651" s="57">
        <v>103070599</v>
      </c>
      <c r="B651" s="57" t="s">
        <v>804</v>
      </c>
      <c r="C651" s="68">
        <v>348</v>
      </c>
    </row>
    <row customHeight="1" ht="17.25">
      <c r="A652" s="57">
        <v>1030706</v>
      </c>
      <c r="B652" s="91" t="s">
        <v>805</v>
      </c>
      <c r="C652" s="58">
        <f>SUM(C653:C657)</f>
        <v>39545</v>
      </c>
    </row>
    <row customHeight="1" ht="17.25">
      <c r="A653" s="57">
        <v>103070601</v>
      </c>
      <c r="B653" s="57" t="s">
        <v>806</v>
      </c>
      <c r="C653" s="68">
        <v>189</v>
      </c>
    </row>
    <row customHeight="1" ht="17.25">
      <c r="A654" s="57">
        <v>103070602</v>
      </c>
      <c r="B654" s="57" t="s">
        <v>807</v>
      </c>
      <c r="C654" s="68">
        <v>546</v>
      </c>
    </row>
    <row customHeight="1" ht="17.25">
      <c r="A655" s="57">
        <v>103070603</v>
      </c>
      <c r="B655" s="57" t="s">
        <v>808</v>
      </c>
      <c r="C655" s="68">
        <v>38259</v>
      </c>
    </row>
    <row customHeight="1" ht="17.25">
      <c r="A656" s="57">
        <v>103070604</v>
      </c>
      <c r="B656" s="57" t="s">
        <v>809</v>
      </c>
      <c r="C656" s="68">
        <v>548</v>
      </c>
    </row>
    <row customHeight="1" ht="17.25">
      <c r="A657" s="57">
        <v>103070699</v>
      </c>
      <c r="B657" s="57" t="s">
        <v>810</v>
      </c>
      <c r="C657" s="68">
        <v>3</v>
      </c>
    </row>
    <row customHeight="1" ht="17.25">
      <c r="A658" s="57">
        <v>1030707</v>
      </c>
      <c r="B658" s="91" t="s">
        <v>811</v>
      </c>
      <c r="C658" s="68"/>
    </row>
    <row customHeight="1" ht="17.25">
      <c r="A659" s="57">
        <v>1030708</v>
      </c>
      <c r="B659" s="91" t="s">
        <v>812</v>
      </c>
      <c r="C659" s="58">
        <f>C660</f>
        <v>0</v>
      </c>
    </row>
    <row customHeight="1" ht="17.25">
      <c r="A660" s="57">
        <v>103070801</v>
      </c>
      <c r="B660" s="57" t="s">
        <v>813</v>
      </c>
      <c r="C660" s="68"/>
    </row>
    <row customHeight="1" ht="17.25">
      <c r="A661" s="57">
        <v>1030709</v>
      </c>
      <c r="B661" s="91" t="s">
        <v>814</v>
      </c>
      <c r="C661" s="68"/>
    </row>
    <row customHeight="1" ht="17.25">
      <c r="A662" s="57">
        <v>1030710</v>
      </c>
      <c r="B662" s="91" t="s">
        <v>815</v>
      </c>
      <c r="C662" s="58">
        <f>SUM(C663:C664)</f>
        <v>0</v>
      </c>
    </row>
    <row customHeight="1" ht="17.25">
      <c r="A663" s="57">
        <v>103071001</v>
      </c>
      <c r="B663" s="57" t="s">
        <v>816</v>
      </c>
      <c r="C663" s="68"/>
    </row>
    <row customHeight="1" ht="17.25">
      <c r="A664" s="57">
        <v>103071002</v>
      </c>
      <c r="B664" s="57" t="s">
        <v>817</v>
      </c>
      <c r="C664" s="68"/>
    </row>
    <row customHeight="1" ht="17.25">
      <c r="A665" s="57">
        <v>1030711</v>
      </c>
      <c r="B665" s="91" t="s">
        <v>818</v>
      </c>
      <c r="C665" s="68"/>
    </row>
    <row customHeight="1" ht="17.25">
      <c r="A666" s="57">
        <v>1030712</v>
      </c>
      <c r="B666" s="91" t="s">
        <v>819</v>
      </c>
      <c r="C666" s="68"/>
    </row>
    <row customHeight="1" ht="17.25">
      <c r="A667" s="57">
        <v>1030713</v>
      </c>
      <c r="B667" s="91" t="s">
        <v>820</v>
      </c>
      <c r="C667" s="68"/>
    </row>
    <row customHeight="1" ht="17.25">
      <c r="A668" s="57">
        <v>1030714</v>
      </c>
      <c r="B668" s="91" t="s">
        <v>821</v>
      </c>
      <c r="C668" s="58">
        <f>SUM(C669:C672)</f>
        <v>1057</v>
      </c>
    </row>
    <row customHeight="1" ht="17.25">
      <c r="A669" s="57">
        <v>103071401</v>
      </c>
      <c r="B669" s="57" t="s">
        <v>822</v>
      </c>
      <c r="C669" s="68"/>
    </row>
    <row customHeight="1" ht="17.25">
      <c r="A670" s="57">
        <v>103071402</v>
      </c>
      <c r="B670" s="57" t="s">
        <v>823</v>
      </c>
      <c r="C670" s="68">
        <v>1</v>
      </c>
    </row>
    <row customHeight="1" ht="17.25">
      <c r="A671" s="57">
        <v>103071404</v>
      </c>
      <c r="B671" s="57" t="s">
        <v>824</v>
      </c>
      <c r="C671" s="68">
        <v>1056</v>
      </c>
    </row>
    <row customHeight="1" ht="17.25">
      <c r="A672" s="57">
        <v>103071405</v>
      </c>
      <c r="B672" s="57" t="s">
        <v>825</v>
      </c>
      <c r="C672" s="68"/>
    </row>
    <row customHeight="1" ht="17.25">
      <c r="A673" s="57">
        <v>1030715</v>
      </c>
      <c r="B673" s="91" t="s">
        <v>826</v>
      </c>
      <c r="C673" s="68"/>
    </row>
    <row customHeight="1" ht="17.25">
      <c r="A674" s="57">
        <v>1030716</v>
      </c>
      <c r="B674" s="91" t="s">
        <v>827</v>
      </c>
      <c r="C674" s="68"/>
    </row>
    <row customHeight="1" ht="17.25">
      <c r="A675" s="57">
        <v>1030717</v>
      </c>
      <c r="B675" s="91" t="s">
        <v>828</v>
      </c>
      <c r="C675" s="68"/>
    </row>
    <row customHeight="1" ht="17.25">
      <c r="A676" s="57">
        <v>1030718</v>
      </c>
      <c r="B676" s="91" t="s">
        <v>829</v>
      </c>
      <c r="C676" s="68"/>
    </row>
    <row customHeight="1" ht="17.25">
      <c r="A677" s="57">
        <v>1030719</v>
      </c>
      <c r="B677" s="91" t="s">
        <v>830</v>
      </c>
      <c r="C677" s="58">
        <f>SUM(C678:C679)</f>
        <v>0</v>
      </c>
    </row>
    <row customHeight="1" ht="17.25">
      <c r="A678" s="57">
        <v>103071901</v>
      </c>
      <c r="B678" s="57" t="s">
        <v>831</v>
      </c>
      <c r="C678" s="68"/>
    </row>
    <row customHeight="1" ht="17.25">
      <c r="A679" s="57">
        <v>103071999</v>
      </c>
      <c r="B679" s="57" t="s">
        <v>832</v>
      </c>
      <c r="C679" s="68"/>
    </row>
    <row customHeight="1" ht="17.25">
      <c r="A680" s="57">
        <v>1030720</v>
      </c>
      <c r="B680" s="91" t="s">
        <v>833</v>
      </c>
      <c r="C680" s="68"/>
    </row>
    <row customHeight="1" ht="17.25">
      <c r="A681" s="57">
        <v>1030721</v>
      </c>
      <c r="B681" s="91" t="s">
        <v>834</v>
      </c>
      <c r="C681" s="58">
        <f>SUM(C682:C684)</f>
        <v>0</v>
      </c>
    </row>
    <row customHeight="1" ht="17.25">
      <c r="A682" s="57">
        <v>103072101</v>
      </c>
      <c r="B682" s="57" t="s">
        <v>835</v>
      </c>
      <c r="C682" s="68"/>
    </row>
    <row customHeight="1" ht="17.25">
      <c r="A683" s="57">
        <v>103072102</v>
      </c>
      <c r="B683" s="57" t="s">
        <v>836</v>
      </c>
      <c r="C683" s="68"/>
    </row>
    <row customHeight="1" ht="17.25">
      <c r="A684" s="57">
        <v>103072199</v>
      </c>
      <c r="B684" s="57" t="s">
        <v>837</v>
      </c>
      <c r="C684" s="68"/>
    </row>
    <row customHeight="1" ht="17.25">
      <c r="A685" s="57">
        <v>1030799</v>
      </c>
      <c r="B685" s="91" t="s">
        <v>838</v>
      </c>
      <c r="C685" s="68">
        <v>4634</v>
      </c>
    </row>
    <row customHeight="1" ht="17.25">
      <c r="A686" s="57">
        <v>10308</v>
      </c>
      <c r="B686" s="91" t="s">
        <v>839</v>
      </c>
      <c r="C686" s="58">
        <f>SUM(C687:C688)</f>
        <v>0</v>
      </c>
    </row>
    <row customHeight="1" ht="17.25">
      <c r="A687" s="57">
        <v>1030801</v>
      </c>
      <c r="B687" s="91" t="s">
        <v>840</v>
      </c>
      <c r="C687" s="68"/>
    </row>
    <row customHeight="1" ht="17.25">
      <c r="A688" s="57">
        <v>1030802</v>
      </c>
      <c r="B688" s="91" t="s">
        <v>841</v>
      </c>
      <c r="C688" s="68"/>
    </row>
    <row customHeight="1" ht="17.25">
      <c r="A689" s="57">
        <v>10309</v>
      </c>
      <c r="B689" s="91" t="s">
        <v>842</v>
      </c>
      <c r="C689" s="58">
        <f>SUM(C690:C694)</f>
        <v>326</v>
      </c>
    </row>
    <row customHeight="1" ht="17.25">
      <c r="A690" s="57">
        <v>1030901</v>
      </c>
      <c r="B690" s="91" t="s">
        <v>843</v>
      </c>
      <c r="C690" s="68"/>
    </row>
    <row customHeight="1" ht="17.25">
      <c r="A691" s="57">
        <v>1030902</v>
      </c>
      <c r="B691" s="91" t="s">
        <v>844</v>
      </c>
      <c r="C691" s="68"/>
    </row>
    <row customHeight="1" ht="17.25">
      <c r="A692" s="57">
        <v>1030903</v>
      </c>
      <c r="B692" s="91" t="s">
        <v>845</v>
      </c>
      <c r="C692" s="68">
        <v>326</v>
      </c>
    </row>
    <row customHeight="1" ht="17.25">
      <c r="A693" s="57">
        <v>1030904</v>
      </c>
      <c r="B693" s="91" t="s">
        <v>846</v>
      </c>
      <c r="C693" s="68"/>
    </row>
    <row customHeight="1" ht="17.25">
      <c r="A694" s="57">
        <v>1030999</v>
      </c>
      <c r="B694" s="91" t="s">
        <v>847</v>
      </c>
      <c r="C694" s="68"/>
    </row>
    <row customHeight="1" ht="17.25">
      <c r="A695" s="57">
        <v>10399</v>
      </c>
      <c r="B695" s="91" t="s">
        <v>848</v>
      </c>
      <c r="C695" s="58">
        <f>SUM(C696:C703)</f>
        <v>1559</v>
      </c>
    </row>
    <row customHeight="1" ht="17.25">
      <c r="A696" s="57">
        <v>1039904</v>
      </c>
      <c r="B696" s="91" t="s">
        <v>849</v>
      </c>
      <c r="C696" s="68"/>
    </row>
    <row customHeight="1" ht="17.25">
      <c r="A697" s="57">
        <v>1039907</v>
      </c>
      <c r="B697" s="91" t="s">
        <v>850</v>
      </c>
      <c r="C697" s="68"/>
    </row>
    <row customHeight="1" ht="17.25">
      <c r="A698" s="57">
        <v>1039908</v>
      </c>
      <c r="B698" s="91" t="s">
        <v>851</v>
      </c>
      <c r="C698" s="68"/>
    </row>
    <row customHeight="1" ht="17.25">
      <c r="A699" s="57">
        <v>1039912</v>
      </c>
      <c r="B699" s="91" t="s">
        <v>852</v>
      </c>
      <c r="C699" s="68"/>
    </row>
    <row customHeight="1" ht="17.25">
      <c r="A700" s="57">
        <v>1039913</v>
      </c>
      <c r="B700" s="91" t="s">
        <v>853</v>
      </c>
      <c r="C700" s="68"/>
    </row>
    <row customHeight="1" ht="17.25">
      <c r="A701" s="57">
        <v>1039914</v>
      </c>
      <c r="B701" s="91" t="s">
        <v>854</v>
      </c>
      <c r="C701" s="68"/>
    </row>
    <row customHeight="1" ht="17.25">
      <c r="A702" s="57">
        <v>1039915</v>
      </c>
      <c r="B702" s="91" t="s">
        <v>855</v>
      </c>
      <c r="C702" s="68"/>
    </row>
    <row customHeight="1" ht="17.25">
      <c r="A703" s="57">
        <v>1039999</v>
      </c>
      <c r="B703" s="91" t="s">
        <v>856</v>
      </c>
      <c r="C703" s="68">
        <v>1559</v>
      </c>
    </row>
  </sheetData>
  <sheetProtection autoFilter="0" sort="1" insertRows="1" insertColumns="1" deleteRows="1" deleteColumns="1"/>
  <mergeCells count="3">
    <mergeCell ref="A1:C1"/>
    <mergeCell ref="A2:C2"/>
    <mergeCell ref="A3:C3"/>
  </mergeCells>
  <dataValidations count="1">
    <dataValidation type="decimal" allowBlank="1" showInputMessage="1" showErrorMessage="1" sqref="C5:C703">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94557BC3-B71D-C379-7722-47748EE06C3E}" mc:Ignorable="x14ac xr xr2 xr3">
  <dimension ref="A1:C1332"/>
  <sheetViews>
    <sheetView defaultGridColor="0" colorId="8" topLeftCell="A1" showGridLines="0" workbookViewId="0" showZeros="0">
      <selection activeCell="A1" sqref="A1:C1"/>
    </sheetView>
  </sheetViews>
  <sheetFormatPr defaultColWidth="12.125" customHeight="1" defaultRowHeight="17.1525"/>
  <cols>
    <col min="1" max="1" style="49" width="9.875" customWidth="1"/>
    <col min="2" max="2" style="49" width="54.25390625" customWidth="1"/>
    <col min="3" max="3" style="49" width="26.00390625" customWidth="1"/>
  </cols>
  <sheetData>
    <row customHeight="1" ht="33.75">
      <c r="A1" s="71" t="str">
        <f>'##BASEINFO'!$B$2&amp;"度"&amp;'##BASEINFO'!$B$7&amp;"一般公共预算支出决算功能分类录入表"</f>
        <v>2024年度陕州区一般公共预算支出决算功能分类录入表</v>
      </c>
      <c r="B1" s="71"/>
      <c r="C1" s="71"/>
    </row>
    <row customHeight="1" ht="17.25">
      <c r="A2" s="72" t="s">
        <v>161</v>
      </c>
      <c r="B2" s="72"/>
      <c r="C2" s="72"/>
    </row>
    <row customHeight="1" ht="17.25">
      <c r="A3" s="72" t="str">
        <f>"单位："&amp;'##BASEINFO'!$B$19</f>
        <v>单位：万元</v>
      </c>
      <c r="B3" s="72"/>
      <c r="C3" s="72"/>
    </row>
    <row customHeight="1" ht="17.25">
      <c r="A4" s="54" t="s">
        <v>187</v>
      </c>
      <c r="B4" s="54" t="s">
        <v>188</v>
      </c>
      <c r="C4" s="54" t="s">
        <v>189</v>
      </c>
    </row>
    <row customHeight="1" ht="17.25">
      <c r="A5" s="57"/>
      <c r="B5" s="54" t="s">
        <v>858</v>
      </c>
      <c r="C5" s="58">
        <f>SUM(C6,C247,C287,C306,C396,C448,C504,C561,C690,C771,C842,C865,C973,C1025,C1089,C1109,C1139,C1149,C1194,C1215,C1260,C1310,C1313,C1326)</f>
        <v>294563</v>
      </c>
    </row>
    <row customHeight="1" ht="17.25">
      <c r="A6" s="57">
        <v>201</v>
      </c>
      <c r="B6" s="91" t="s">
        <v>859</v>
      </c>
      <c r="C6" s="58">
        <f>C7+C19+C28+C38+C49+C60+C71+C79+C88+C101+C110+C121+C133+C140+C148+C154+C161+C168+C175+C182+C189+C197+C203+C209+C216+C231+C238+C244</f>
        <v>50945</v>
      </c>
    </row>
    <row customHeight="1" ht="17.25">
      <c r="A7" s="57">
        <v>20101</v>
      </c>
      <c r="B7" s="91" t="s">
        <v>860</v>
      </c>
      <c r="C7" s="58">
        <f>SUM(C8:C18)</f>
        <v>597</v>
      </c>
    </row>
    <row customHeight="1" ht="17.25">
      <c r="A8" s="57">
        <v>2010101</v>
      </c>
      <c r="B8" s="57" t="s">
        <v>861</v>
      </c>
      <c r="C8" s="59">
        <v>500</v>
      </c>
    </row>
    <row customHeight="1" ht="17.25">
      <c r="A9" s="57">
        <v>2010102</v>
      </c>
      <c r="B9" s="57" t="s">
        <v>862</v>
      </c>
      <c r="C9" s="59">
        <v>75</v>
      </c>
    </row>
    <row customHeight="1" ht="17.25">
      <c r="A10" s="57">
        <v>2010103</v>
      </c>
      <c r="B10" s="57" t="s">
        <v>863</v>
      </c>
      <c r="C10" s="59"/>
    </row>
    <row customHeight="1" ht="17.25">
      <c r="A11" s="57">
        <v>2010104</v>
      </c>
      <c r="B11" s="57" t="s">
        <v>864</v>
      </c>
      <c r="C11" s="59">
        <v>22</v>
      </c>
    </row>
    <row customHeight="1" ht="17.25">
      <c r="A12" s="57">
        <v>2010105</v>
      </c>
      <c r="B12" s="57" t="s">
        <v>865</v>
      </c>
      <c r="C12" s="59"/>
    </row>
    <row customHeight="1" ht="17.25">
      <c r="A13" s="57">
        <v>2010106</v>
      </c>
      <c r="B13" s="57" t="s">
        <v>866</v>
      </c>
      <c r="C13" s="59"/>
    </row>
    <row customHeight="1" ht="17.25">
      <c r="A14" s="57">
        <v>2010107</v>
      </c>
      <c r="B14" s="57" t="s">
        <v>867</v>
      </c>
      <c r="C14" s="59"/>
    </row>
    <row customHeight="1" ht="17.25">
      <c r="A15" s="57">
        <v>2010108</v>
      </c>
      <c r="B15" s="57" t="s">
        <v>868</v>
      </c>
      <c r="C15" s="59"/>
    </row>
    <row customHeight="1" ht="17.25">
      <c r="A16" s="57">
        <v>2010109</v>
      </c>
      <c r="B16" s="57" t="s">
        <v>869</v>
      </c>
      <c r="C16" s="59"/>
    </row>
    <row customHeight="1" ht="17.25">
      <c r="A17" s="57">
        <v>2010150</v>
      </c>
      <c r="B17" s="57" t="s">
        <v>870</v>
      </c>
      <c r="C17" s="59"/>
    </row>
    <row customHeight="1" ht="17.25">
      <c r="A18" s="57">
        <v>2010199</v>
      </c>
      <c r="B18" s="57" t="s">
        <v>871</v>
      </c>
      <c r="C18" s="59"/>
    </row>
    <row customHeight="1" ht="17.25">
      <c r="A19" s="57">
        <v>20102</v>
      </c>
      <c r="B19" s="91" t="s">
        <v>872</v>
      </c>
      <c r="C19" s="58">
        <f>SUM(C20:C27)</f>
        <v>508</v>
      </c>
    </row>
    <row customHeight="1" ht="17.25">
      <c r="A20" s="57">
        <v>2010201</v>
      </c>
      <c r="B20" s="57" t="s">
        <v>861</v>
      </c>
      <c r="C20" s="59">
        <v>408</v>
      </c>
    </row>
    <row customHeight="1" ht="17.25">
      <c r="A21" s="57">
        <v>2010202</v>
      </c>
      <c r="B21" s="57" t="s">
        <v>862</v>
      </c>
      <c r="C21" s="59">
        <v>50</v>
      </c>
    </row>
    <row customHeight="1" ht="17.25">
      <c r="A22" s="57">
        <v>2010203</v>
      </c>
      <c r="B22" s="57" t="s">
        <v>863</v>
      </c>
      <c r="C22" s="59"/>
    </row>
    <row customHeight="1" ht="17.25">
      <c r="A23" s="57">
        <v>2010204</v>
      </c>
      <c r="B23" s="57" t="s">
        <v>873</v>
      </c>
      <c r="C23" s="59">
        <v>25</v>
      </c>
    </row>
    <row customHeight="1" ht="17.25">
      <c r="A24" s="57">
        <v>2010205</v>
      </c>
      <c r="B24" s="57" t="s">
        <v>874</v>
      </c>
      <c r="C24" s="59">
        <v>25</v>
      </c>
    </row>
    <row customHeight="1" ht="17.25">
      <c r="A25" s="57">
        <v>2010206</v>
      </c>
      <c r="B25" s="57" t="s">
        <v>875</v>
      </c>
      <c r="C25" s="59"/>
    </row>
    <row customHeight="1" ht="17.25">
      <c r="A26" s="57">
        <v>2010250</v>
      </c>
      <c r="B26" s="57" t="s">
        <v>870</v>
      </c>
      <c r="C26" s="59"/>
    </row>
    <row customHeight="1" ht="17.25">
      <c r="A27" s="57">
        <v>2010299</v>
      </c>
      <c r="B27" s="57" t="s">
        <v>876</v>
      </c>
      <c r="C27" s="59"/>
    </row>
    <row customHeight="1" ht="17.25">
      <c r="A28" s="57">
        <v>20103</v>
      </c>
      <c r="B28" s="91" t="s">
        <v>877</v>
      </c>
      <c r="C28" s="58">
        <f>SUM(C29:C37)</f>
        <v>11310</v>
      </c>
    </row>
    <row customHeight="1" ht="17.25">
      <c r="A29" s="57">
        <v>2010301</v>
      </c>
      <c r="B29" s="57" t="s">
        <v>861</v>
      </c>
      <c r="C29" s="59">
        <v>8002</v>
      </c>
    </row>
    <row customHeight="1" ht="17.25">
      <c r="A30" s="57">
        <v>2010302</v>
      </c>
      <c r="B30" s="57" t="s">
        <v>862</v>
      </c>
      <c r="C30" s="59">
        <v>2698</v>
      </c>
    </row>
    <row customHeight="1" ht="17.25">
      <c r="A31" s="57">
        <v>2010303</v>
      </c>
      <c r="B31" s="57" t="s">
        <v>863</v>
      </c>
      <c r="C31" s="59"/>
    </row>
    <row customHeight="1" ht="17.25">
      <c r="A32" s="57">
        <v>2010304</v>
      </c>
      <c r="B32" s="57" t="s">
        <v>878</v>
      </c>
      <c r="C32" s="59"/>
    </row>
    <row customHeight="1" ht="17.25">
      <c r="A33" s="57">
        <v>2010305</v>
      </c>
      <c r="B33" s="57" t="s">
        <v>879</v>
      </c>
      <c r="C33" s="59"/>
    </row>
    <row customHeight="1" ht="17.25">
      <c r="A34" s="57">
        <v>2010306</v>
      </c>
      <c r="B34" s="57" t="s">
        <v>880</v>
      </c>
      <c r="C34" s="59">
        <v>49</v>
      </c>
    </row>
    <row customHeight="1" ht="17.25">
      <c r="A35" s="57">
        <v>2010309</v>
      </c>
      <c r="B35" s="57" t="s">
        <v>881</v>
      </c>
      <c r="C35" s="59"/>
    </row>
    <row customHeight="1" ht="17.25">
      <c r="A36" s="57">
        <v>2010350</v>
      </c>
      <c r="B36" s="57" t="s">
        <v>870</v>
      </c>
      <c r="C36" s="59"/>
    </row>
    <row customHeight="1" ht="17.25">
      <c r="A37" s="57">
        <v>2010399</v>
      </c>
      <c r="B37" s="57" t="s">
        <v>882</v>
      </c>
      <c r="C37" s="59">
        <v>561</v>
      </c>
    </row>
    <row customHeight="1" ht="17.25">
      <c r="A38" s="57">
        <v>20104</v>
      </c>
      <c r="B38" s="91" t="s">
        <v>883</v>
      </c>
      <c r="C38" s="58">
        <f>SUM(C39:C48)</f>
        <v>481</v>
      </c>
    </row>
    <row customHeight="1" ht="17.25">
      <c r="A39" s="57">
        <v>2010401</v>
      </c>
      <c r="B39" s="57" t="s">
        <v>861</v>
      </c>
      <c r="C39" s="59">
        <v>273</v>
      </c>
    </row>
    <row customHeight="1" ht="17.25">
      <c r="A40" s="57">
        <v>2010402</v>
      </c>
      <c r="B40" s="57" t="s">
        <v>862</v>
      </c>
      <c r="C40" s="59">
        <v>115</v>
      </c>
    </row>
    <row customHeight="1" ht="17.25">
      <c r="A41" s="57">
        <v>2010403</v>
      </c>
      <c r="B41" s="57" t="s">
        <v>863</v>
      </c>
      <c r="C41" s="59"/>
    </row>
    <row customHeight="1" ht="17.25">
      <c r="A42" s="57">
        <v>2010404</v>
      </c>
      <c r="B42" s="57" t="s">
        <v>884</v>
      </c>
      <c r="C42" s="59"/>
    </row>
    <row customHeight="1" ht="17.25">
      <c r="A43" s="57">
        <v>2010405</v>
      </c>
      <c r="B43" s="57" t="s">
        <v>885</v>
      </c>
      <c r="C43" s="59"/>
    </row>
    <row customHeight="1" ht="17.25">
      <c r="A44" s="57">
        <v>2010406</v>
      </c>
      <c r="B44" s="57" t="s">
        <v>886</v>
      </c>
      <c r="C44" s="59"/>
    </row>
    <row customHeight="1" ht="17.25">
      <c r="A45" s="57">
        <v>2010407</v>
      </c>
      <c r="B45" s="57" t="s">
        <v>887</v>
      </c>
      <c r="C45" s="59"/>
    </row>
    <row customHeight="1" ht="17.25">
      <c r="A46" s="57">
        <v>2010408</v>
      </c>
      <c r="B46" s="57" t="s">
        <v>888</v>
      </c>
      <c r="C46" s="59"/>
    </row>
    <row customHeight="1" ht="17.25">
      <c r="A47" s="57">
        <v>2010450</v>
      </c>
      <c r="B47" s="57" t="s">
        <v>870</v>
      </c>
      <c r="C47" s="59"/>
    </row>
    <row customHeight="1" ht="17.25">
      <c r="A48" s="57">
        <v>2010499</v>
      </c>
      <c r="B48" s="57" t="s">
        <v>889</v>
      </c>
      <c r="C48" s="59">
        <v>93</v>
      </c>
    </row>
    <row customHeight="1" ht="17.25">
      <c r="A49" s="57">
        <v>20105</v>
      </c>
      <c r="B49" s="91" t="s">
        <v>890</v>
      </c>
      <c r="C49" s="58">
        <f>SUM(C50:C59)</f>
        <v>377</v>
      </c>
    </row>
    <row customHeight="1" ht="17.25">
      <c r="A50" s="57">
        <v>2010501</v>
      </c>
      <c r="B50" s="57" t="s">
        <v>861</v>
      </c>
      <c r="C50" s="59">
        <v>197</v>
      </c>
    </row>
    <row customHeight="1" ht="17.25">
      <c r="A51" s="57">
        <v>2010502</v>
      </c>
      <c r="B51" s="57" t="s">
        <v>862</v>
      </c>
      <c r="C51" s="59"/>
    </row>
    <row customHeight="1" ht="17.25">
      <c r="A52" s="57">
        <v>2010503</v>
      </c>
      <c r="B52" s="57" t="s">
        <v>863</v>
      </c>
      <c r="C52" s="59"/>
    </row>
    <row customHeight="1" ht="17.25">
      <c r="A53" s="57">
        <v>2010504</v>
      </c>
      <c r="B53" s="57" t="s">
        <v>891</v>
      </c>
      <c r="C53" s="59"/>
    </row>
    <row customHeight="1" ht="17.25">
      <c r="A54" s="57">
        <v>2010505</v>
      </c>
      <c r="B54" s="57" t="s">
        <v>892</v>
      </c>
      <c r="C54" s="59"/>
    </row>
    <row customHeight="1" ht="17.25">
      <c r="A55" s="57">
        <v>2010506</v>
      </c>
      <c r="B55" s="57" t="s">
        <v>893</v>
      </c>
      <c r="C55" s="59"/>
    </row>
    <row customHeight="1" ht="17.25">
      <c r="A56" s="57">
        <v>2010507</v>
      </c>
      <c r="B56" s="57" t="s">
        <v>894</v>
      </c>
      <c r="C56" s="59">
        <v>130</v>
      </c>
    </row>
    <row customHeight="1" ht="17.25">
      <c r="A57" s="57">
        <v>2010508</v>
      </c>
      <c r="B57" s="57" t="s">
        <v>895</v>
      </c>
      <c r="C57" s="59">
        <v>50</v>
      </c>
    </row>
    <row customHeight="1" ht="17.25">
      <c r="A58" s="57">
        <v>2010550</v>
      </c>
      <c r="B58" s="57" t="s">
        <v>870</v>
      </c>
      <c r="C58" s="59"/>
    </row>
    <row customHeight="1" ht="17.25">
      <c r="A59" s="57">
        <v>2010599</v>
      </c>
      <c r="B59" s="57" t="s">
        <v>896</v>
      </c>
      <c r="C59" s="59"/>
    </row>
    <row customHeight="1" ht="17.25">
      <c r="A60" s="57">
        <v>20106</v>
      </c>
      <c r="B60" s="91" t="s">
        <v>897</v>
      </c>
      <c r="C60" s="58">
        <f>SUM(C61:C70)</f>
        <v>1685</v>
      </c>
    </row>
    <row customHeight="1" ht="17.25">
      <c r="A61" s="57">
        <v>2010601</v>
      </c>
      <c r="B61" s="57" t="s">
        <v>861</v>
      </c>
      <c r="C61" s="59">
        <v>745</v>
      </c>
    </row>
    <row customHeight="1" ht="17.25">
      <c r="A62" s="57">
        <v>2010602</v>
      </c>
      <c r="B62" s="57" t="s">
        <v>862</v>
      </c>
      <c r="C62" s="59">
        <v>411</v>
      </c>
    </row>
    <row customHeight="1" ht="17.25">
      <c r="A63" s="57">
        <v>2010603</v>
      </c>
      <c r="B63" s="57" t="s">
        <v>863</v>
      </c>
      <c r="C63" s="59"/>
    </row>
    <row customHeight="1" ht="17.25">
      <c r="A64" s="57">
        <v>2010604</v>
      </c>
      <c r="B64" s="57" t="s">
        <v>898</v>
      </c>
      <c r="C64" s="59"/>
    </row>
    <row customHeight="1" ht="17.25">
      <c r="A65" s="57">
        <v>2010605</v>
      </c>
      <c r="B65" s="57" t="s">
        <v>899</v>
      </c>
      <c r="C65" s="59"/>
    </row>
    <row customHeight="1" ht="17.25">
      <c r="A66" s="57">
        <v>2010606</v>
      </c>
      <c r="B66" s="57" t="s">
        <v>900</v>
      </c>
      <c r="C66" s="59"/>
    </row>
    <row customHeight="1" ht="17.25">
      <c r="A67" s="57">
        <v>2010607</v>
      </c>
      <c r="B67" s="57" t="s">
        <v>901</v>
      </c>
      <c r="C67" s="59"/>
    </row>
    <row customHeight="1" ht="17.25">
      <c r="A68" s="57">
        <v>2010608</v>
      </c>
      <c r="B68" s="57" t="s">
        <v>902</v>
      </c>
      <c r="C68" s="59"/>
    </row>
    <row customHeight="1" ht="17.25">
      <c r="A69" s="57">
        <v>2010650</v>
      </c>
      <c r="B69" s="57" t="s">
        <v>870</v>
      </c>
      <c r="C69" s="59">
        <v>431</v>
      </c>
    </row>
    <row customHeight="1" ht="17.25">
      <c r="A70" s="57">
        <v>2010699</v>
      </c>
      <c r="B70" s="57" t="s">
        <v>903</v>
      </c>
      <c r="C70" s="59">
        <v>98</v>
      </c>
    </row>
    <row customHeight="1" ht="17.25">
      <c r="A71" s="57">
        <v>20107</v>
      </c>
      <c r="B71" s="91" t="s">
        <v>904</v>
      </c>
      <c r="C71" s="58">
        <f>SUM(C72:C78)</f>
        <v>793</v>
      </c>
    </row>
    <row customHeight="1" ht="17.25">
      <c r="A72" s="57">
        <v>2010701</v>
      </c>
      <c r="B72" s="57" t="s">
        <v>861</v>
      </c>
      <c r="C72" s="59"/>
    </row>
    <row customHeight="1" ht="17.25">
      <c r="A73" s="57">
        <v>2010702</v>
      </c>
      <c r="B73" s="57" t="s">
        <v>862</v>
      </c>
      <c r="C73" s="59"/>
    </row>
    <row customHeight="1" ht="17.25">
      <c r="A74" s="57">
        <v>2010703</v>
      </c>
      <c r="B74" s="57" t="s">
        <v>863</v>
      </c>
      <c r="C74" s="59"/>
    </row>
    <row customHeight="1" ht="17.25">
      <c r="A75" s="57">
        <v>2010709</v>
      </c>
      <c r="B75" s="57" t="s">
        <v>901</v>
      </c>
      <c r="C75" s="59"/>
    </row>
    <row customHeight="1" ht="17.25">
      <c r="A76" s="57">
        <v>2010710</v>
      </c>
      <c r="B76" s="57" t="s">
        <v>905</v>
      </c>
      <c r="C76" s="59"/>
    </row>
    <row customHeight="1" ht="17.25">
      <c r="A77" s="57">
        <v>2010750</v>
      </c>
      <c r="B77" s="57" t="s">
        <v>870</v>
      </c>
      <c r="C77" s="59"/>
    </row>
    <row customHeight="1" ht="17.25">
      <c r="A78" s="57">
        <v>2010799</v>
      </c>
      <c r="B78" s="57" t="s">
        <v>906</v>
      </c>
      <c r="C78" s="59">
        <v>793</v>
      </c>
    </row>
    <row customHeight="1" ht="17.25">
      <c r="A79" s="57">
        <v>20108</v>
      </c>
      <c r="B79" s="91" t="s">
        <v>907</v>
      </c>
      <c r="C79" s="58">
        <f>SUM(C80:C87)</f>
        <v>371</v>
      </c>
    </row>
    <row customHeight="1" ht="17.25">
      <c r="A80" s="57">
        <v>2010801</v>
      </c>
      <c r="B80" s="57" t="s">
        <v>861</v>
      </c>
      <c r="C80" s="59">
        <v>271</v>
      </c>
    </row>
    <row customHeight="1" ht="17.25">
      <c r="A81" s="57">
        <v>2010802</v>
      </c>
      <c r="B81" s="57" t="s">
        <v>862</v>
      </c>
      <c r="C81" s="59"/>
    </row>
    <row customHeight="1" ht="17.25">
      <c r="A82" s="57">
        <v>2010803</v>
      </c>
      <c r="B82" s="57" t="s">
        <v>863</v>
      </c>
      <c r="C82" s="59"/>
    </row>
    <row customHeight="1" ht="17.25">
      <c r="A83" s="57">
        <v>2010804</v>
      </c>
      <c r="B83" s="57" t="s">
        <v>908</v>
      </c>
      <c r="C83" s="59">
        <v>100</v>
      </c>
    </row>
    <row customHeight="1" ht="17.25">
      <c r="A84" s="57">
        <v>2010805</v>
      </c>
      <c r="B84" s="57" t="s">
        <v>909</v>
      </c>
      <c r="C84" s="59"/>
    </row>
    <row customHeight="1" ht="17.25">
      <c r="A85" s="57">
        <v>2010806</v>
      </c>
      <c r="B85" s="57" t="s">
        <v>901</v>
      </c>
      <c r="C85" s="59"/>
    </row>
    <row customHeight="1" ht="17.25">
      <c r="A86" s="57">
        <v>2010850</v>
      </c>
      <c r="B86" s="57" t="s">
        <v>870</v>
      </c>
      <c r="C86" s="59"/>
    </row>
    <row customHeight="1" ht="17.25">
      <c r="A87" s="57">
        <v>2010899</v>
      </c>
      <c r="B87" s="57" t="s">
        <v>910</v>
      </c>
      <c r="C87" s="59"/>
    </row>
    <row customHeight="1" ht="17.25">
      <c r="A88" s="57">
        <v>20109</v>
      </c>
      <c r="B88" s="91" t="s">
        <v>911</v>
      </c>
      <c r="C88" s="58">
        <f>SUM(C89:C100)</f>
        <v>0</v>
      </c>
    </row>
    <row customHeight="1" ht="17.25">
      <c r="A89" s="57">
        <v>2010901</v>
      </c>
      <c r="B89" s="57" t="s">
        <v>861</v>
      </c>
      <c r="C89" s="59"/>
    </row>
    <row customHeight="1" ht="17.25">
      <c r="A90" s="57">
        <v>2010902</v>
      </c>
      <c r="B90" s="57" t="s">
        <v>862</v>
      </c>
      <c r="C90" s="59"/>
    </row>
    <row customHeight="1" ht="17.25">
      <c r="A91" s="57">
        <v>2010903</v>
      </c>
      <c r="B91" s="57" t="s">
        <v>863</v>
      </c>
      <c r="C91" s="59"/>
    </row>
    <row customHeight="1" ht="17.25">
      <c r="A92" s="57">
        <v>2010905</v>
      </c>
      <c r="B92" s="57" t="s">
        <v>912</v>
      </c>
      <c r="C92" s="59"/>
    </row>
    <row customHeight="1" ht="17.25">
      <c r="A93" s="57">
        <v>2010907</v>
      </c>
      <c r="B93" s="57" t="s">
        <v>913</v>
      </c>
      <c r="C93" s="59"/>
    </row>
    <row customHeight="1" ht="17.25">
      <c r="A94" s="57">
        <v>2010908</v>
      </c>
      <c r="B94" s="57" t="s">
        <v>901</v>
      </c>
      <c r="C94" s="59"/>
    </row>
    <row customHeight="1" ht="17.25">
      <c r="A95" s="57">
        <v>2010909</v>
      </c>
      <c r="B95" s="57" t="s">
        <v>914</v>
      </c>
      <c r="C95" s="59"/>
    </row>
    <row customHeight="1" ht="17.25">
      <c r="A96" s="57">
        <v>2010910</v>
      </c>
      <c r="B96" s="57" t="s">
        <v>915</v>
      </c>
      <c r="C96" s="59"/>
    </row>
    <row customHeight="1" ht="17.25">
      <c r="A97" s="57">
        <v>2010911</v>
      </c>
      <c r="B97" s="57" t="s">
        <v>916</v>
      </c>
      <c r="C97" s="59"/>
    </row>
    <row customHeight="1" ht="17.25">
      <c r="A98" s="57">
        <v>2010912</v>
      </c>
      <c r="B98" s="57" t="s">
        <v>917</v>
      </c>
      <c r="C98" s="59"/>
    </row>
    <row customHeight="1" ht="17.25">
      <c r="A99" s="57">
        <v>2010950</v>
      </c>
      <c r="B99" s="57" t="s">
        <v>870</v>
      </c>
      <c r="C99" s="59"/>
    </row>
    <row customHeight="1" ht="17.25">
      <c r="A100" s="57">
        <v>2010999</v>
      </c>
      <c r="B100" s="57" t="s">
        <v>918</v>
      </c>
      <c r="C100" s="59"/>
    </row>
    <row customHeight="1" ht="17.25">
      <c r="A101" s="57">
        <v>20111</v>
      </c>
      <c r="B101" s="91" t="s">
        <v>919</v>
      </c>
      <c r="C101" s="58">
        <f>SUM(C102:C109)</f>
        <v>2395</v>
      </c>
    </row>
    <row customHeight="1" ht="17.25">
      <c r="A102" s="57">
        <v>2011101</v>
      </c>
      <c r="B102" s="57" t="s">
        <v>861</v>
      </c>
      <c r="C102" s="59">
        <v>1480</v>
      </c>
    </row>
    <row customHeight="1" ht="17.25">
      <c r="A103" s="57">
        <v>2011102</v>
      </c>
      <c r="B103" s="57" t="s">
        <v>862</v>
      </c>
      <c r="C103" s="59">
        <v>895</v>
      </c>
    </row>
    <row customHeight="1" ht="17.25">
      <c r="A104" s="57">
        <v>2011103</v>
      </c>
      <c r="B104" s="57" t="s">
        <v>863</v>
      </c>
      <c r="C104" s="59"/>
    </row>
    <row customHeight="1" ht="17.25">
      <c r="A105" s="57">
        <v>2011104</v>
      </c>
      <c r="B105" s="57" t="s">
        <v>920</v>
      </c>
      <c r="C105" s="59"/>
    </row>
    <row customHeight="1" ht="17.25">
      <c r="A106" s="57">
        <v>2011105</v>
      </c>
      <c r="B106" s="57" t="s">
        <v>921</v>
      </c>
      <c r="C106" s="59"/>
    </row>
    <row customHeight="1" ht="17.25">
      <c r="A107" s="57">
        <v>2011106</v>
      </c>
      <c r="B107" s="57" t="s">
        <v>922</v>
      </c>
      <c r="C107" s="59"/>
    </row>
    <row customHeight="1" ht="17.25">
      <c r="A108" s="57">
        <v>2011150</v>
      </c>
      <c r="B108" s="57" t="s">
        <v>870</v>
      </c>
      <c r="C108" s="59"/>
    </row>
    <row customHeight="1" ht="17.25">
      <c r="A109" s="57">
        <v>2011199</v>
      </c>
      <c r="B109" s="57" t="s">
        <v>923</v>
      </c>
      <c r="C109" s="59">
        <v>20</v>
      </c>
    </row>
    <row customHeight="1" ht="17.25">
      <c r="A110" s="57">
        <v>20113</v>
      </c>
      <c r="B110" s="91" t="s">
        <v>924</v>
      </c>
      <c r="C110" s="58">
        <f>SUM(C111:C120)</f>
        <v>327</v>
      </c>
    </row>
    <row customHeight="1" ht="17.25">
      <c r="A111" s="57">
        <v>2011301</v>
      </c>
      <c r="B111" s="57" t="s">
        <v>861</v>
      </c>
      <c r="C111" s="59">
        <v>250</v>
      </c>
    </row>
    <row customHeight="1" ht="17.25">
      <c r="A112" s="57">
        <v>2011302</v>
      </c>
      <c r="B112" s="57" t="s">
        <v>862</v>
      </c>
      <c r="C112" s="59">
        <v>35</v>
      </c>
    </row>
    <row customHeight="1" ht="17.25">
      <c r="A113" s="57">
        <v>2011303</v>
      </c>
      <c r="B113" s="57" t="s">
        <v>863</v>
      </c>
      <c r="C113" s="59"/>
    </row>
    <row customHeight="1" ht="17.25">
      <c r="A114" s="57">
        <v>2011304</v>
      </c>
      <c r="B114" s="57" t="s">
        <v>925</v>
      </c>
      <c r="C114" s="59">
        <v>2</v>
      </c>
    </row>
    <row customHeight="1" ht="17.25">
      <c r="A115" s="57">
        <v>2011305</v>
      </c>
      <c r="B115" s="57" t="s">
        <v>926</v>
      </c>
      <c r="C115" s="59"/>
    </row>
    <row customHeight="1" ht="17.25">
      <c r="A116" s="57">
        <v>2011306</v>
      </c>
      <c r="B116" s="57" t="s">
        <v>927</v>
      </c>
      <c r="C116" s="59"/>
    </row>
    <row customHeight="1" ht="17.25">
      <c r="A117" s="57">
        <v>2011307</v>
      </c>
      <c r="B117" s="57" t="s">
        <v>928</v>
      </c>
      <c r="C117" s="59"/>
    </row>
    <row customHeight="1" ht="17.25">
      <c r="A118" s="57">
        <v>2011308</v>
      </c>
      <c r="B118" s="57" t="s">
        <v>929</v>
      </c>
      <c r="C118" s="59">
        <v>40</v>
      </c>
    </row>
    <row customHeight="1" ht="17.25">
      <c r="A119" s="57">
        <v>2011350</v>
      </c>
      <c r="B119" s="57" t="s">
        <v>870</v>
      </c>
      <c r="C119" s="59"/>
    </row>
    <row customHeight="1" ht="17.25">
      <c r="A120" s="57">
        <v>2011399</v>
      </c>
      <c r="B120" s="57" t="s">
        <v>930</v>
      </c>
      <c r="C120" s="59"/>
    </row>
    <row customHeight="1" ht="17.25">
      <c r="A121" s="57">
        <v>20114</v>
      </c>
      <c r="B121" s="91" t="s">
        <v>931</v>
      </c>
      <c r="C121" s="58">
        <f>SUM(C122:C132)</f>
        <v>0</v>
      </c>
    </row>
    <row customHeight="1" ht="17.25">
      <c r="A122" s="57">
        <v>2011401</v>
      </c>
      <c r="B122" s="57" t="s">
        <v>861</v>
      </c>
      <c r="C122" s="59"/>
    </row>
    <row customHeight="1" ht="17.25">
      <c r="A123" s="57">
        <v>2011402</v>
      </c>
      <c r="B123" s="57" t="s">
        <v>862</v>
      </c>
      <c r="C123" s="59"/>
    </row>
    <row customHeight="1" ht="17.25">
      <c r="A124" s="57">
        <v>2011403</v>
      </c>
      <c r="B124" s="57" t="s">
        <v>863</v>
      </c>
      <c r="C124" s="59"/>
    </row>
    <row customHeight="1" ht="17.25">
      <c r="A125" s="57">
        <v>2011404</v>
      </c>
      <c r="B125" s="57" t="s">
        <v>932</v>
      </c>
      <c r="C125" s="59"/>
    </row>
    <row customHeight="1" ht="17.25">
      <c r="A126" s="57">
        <v>2011405</v>
      </c>
      <c r="B126" s="57" t="s">
        <v>933</v>
      </c>
      <c r="C126" s="59"/>
    </row>
    <row customHeight="1" ht="17.25">
      <c r="A127" s="57">
        <v>2011408</v>
      </c>
      <c r="B127" s="57" t="s">
        <v>934</v>
      </c>
      <c r="C127" s="59"/>
    </row>
    <row customHeight="1" ht="17.25">
      <c r="A128" s="57">
        <v>2011409</v>
      </c>
      <c r="B128" s="57" t="s">
        <v>935</v>
      </c>
      <c r="C128" s="59"/>
    </row>
    <row customHeight="1" ht="17.25">
      <c r="A129" s="57">
        <v>2011410</v>
      </c>
      <c r="B129" s="57" t="s">
        <v>936</v>
      </c>
      <c r="C129" s="59"/>
    </row>
    <row customHeight="1" ht="17.25">
      <c r="A130" s="57">
        <v>2011411</v>
      </c>
      <c r="B130" s="57" t="s">
        <v>937</v>
      </c>
      <c r="C130" s="59"/>
    </row>
    <row customHeight="1" ht="17.25">
      <c r="A131" s="57">
        <v>2011450</v>
      </c>
      <c r="B131" s="57" t="s">
        <v>870</v>
      </c>
      <c r="C131" s="59"/>
    </row>
    <row customHeight="1" ht="17.25">
      <c r="A132" s="57">
        <v>2011499</v>
      </c>
      <c r="B132" s="57" t="s">
        <v>938</v>
      </c>
      <c r="C132" s="59"/>
    </row>
    <row customHeight="1" ht="17.25">
      <c r="A133" s="57">
        <v>20123</v>
      </c>
      <c r="B133" s="91" t="s">
        <v>939</v>
      </c>
      <c r="C133" s="58">
        <f>SUM(C134:C139)</f>
        <v>0</v>
      </c>
    </row>
    <row customHeight="1" ht="17.25">
      <c r="A134" s="57">
        <v>2012301</v>
      </c>
      <c r="B134" s="57" t="s">
        <v>861</v>
      </c>
      <c r="C134" s="59"/>
    </row>
    <row customHeight="1" ht="17.25">
      <c r="A135" s="57">
        <v>2012302</v>
      </c>
      <c r="B135" s="57" t="s">
        <v>862</v>
      </c>
      <c r="C135" s="59"/>
    </row>
    <row customHeight="1" ht="17.25">
      <c r="A136" s="57">
        <v>2012303</v>
      </c>
      <c r="B136" s="57" t="s">
        <v>863</v>
      </c>
      <c r="C136" s="59"/>
    </row>
    <row customHeight="1" ht="17.25">
      <c r="A137" s="57">
        <v>2012304</v>
      </c>
      <c r="B137" s="57" t="s">
        <v>940</v>
      </c>
      <c r="C137" s="59"/>
    </row>
    <row customHeight="1" ht="17.25">
      <c r="A138" s="57">
        <v>2012350</v>
      </c>
      <c r="B138" s="57" t="s">
        <v>870</v>
      </c>
      <c r="C138" s="59"/>
    </row>
    <row customHeight="1" ht="17.25">
      <c r="A139" s="57">
        <v>2012399</v>
      </c>
      <c r="B139" s="57" t="s">
        <v>941</v>
      </c>
      <c r="C139" s="59"/>
    </row>
    <row customHeight="1" ht="17.25">
      <c r="A140" s="57">
        <v>20125</v>
      </c>
      <c r="B140" s="91" t="s">
        <v>942</v>
      </c>
      <c r="C140" s="58">
        <f>SUM(C141:C147)</f>
        <v>0</v>
      </c>
    </row>
    <row customHeight="1" ht="17.25">
      <c r="A141" s="57">
        <v>2012501</v>
      </c>
      <c r="B141" s="57" t="s">
        <v>861</v>
      </c>
      <c r="C141" s="59"/>
    </row>
    <row customHeight="1" ht="17.25">
      <c r="A142" s="57">
        <v>2012502</v>
      </c>
      <c r="B142" s="57" t="s">
        <v>862</v>
      </c>
      <c r="C142" s="59"/>
    </row>
    <row customHeight="1" ht="17.25">
      <c r="A143" s="57">
        <v>2012503</v>
      </c>
      <c r="B143" s="57" t="s">
        <v>863</v>
      </c>
      <c r="C143" s="59"/>
    </row>
    <row customHeight="1" ht="17.25">
      <c r="A144" s="57">
        <v>2012504</v>
      </c>
      <c r="B144" s="57" t="s">
        <v>943</v>
      </c>
      <c r="C144" s="59"/>
    </row>
    <row customHeight="1" ht="17.25">
      <c r="A145" s="57">
        <v>2012505</v>
      </c>
      <c r="B145" s="57" t="s">
        <v>944</v>
      </c>
      <c r="C145" s="59"/>
    </row>
    <row customHeight="1" ht="17.25">
      <c r="A146" s="57">
        <v>2012550</v>
      </c>
      <c r="B146" s="57" t="s">
        <v>870</v>
      </c>
      <c r="C146" s="59"/>
    </row>
    <row customHeight="1" ht="17.25">
      <c r="A147" s="57">
        <v>2012599</v>
      </c>
      <c r="B147" s="57" t="s">
        <v>945</v>
      </c>
      <c r="C147" s="59"/>
    </row>
    <row customHeight="1" ht="17.25">
      <c r="A148" s="57">
        <v>20126</v>
      </c>
      <c r="B148" s="91" t="s">
        <v>946</v>
      </c>
      <c r="C148" s="58">
        <f>SUM(C149:C153)</f>
        <v>123</v>
      </c>
    </row>
    <row customHeight="1" ht="17.25">
      <c r="A149" s="57">
        <v>2012601</v>
      </c>
      <c r="B149" s="57" t="s">
        <v>861</v>
      </c>
      <c r="C149" s="59">
        <v>97</v>
      </c>
    </row>
    <row customHeight="1" ht="17.25">
      <c r="A150" s="57">
        <v>2012602</v>
      </c>
      <c r="B150" s="57" t="s">
        <v>862</v>
      </c>
      <c r="C150" s="59"/>
    </row>
    <row customHeight="1" ht="17.25">
      <c r="A151" s="57">
        <v>2012603</v>
      </c>
      <c r="B151" s="57" t="s">
        <v>863</v>
      </c>
      <c r="C151" s="59"/>
    </row>
    <row customHeight="1" ht="17.25">
      <c r="A152" s="57">
        <v>2012604</v>
      </c>
      <c r="B152" s="57" t="s">
        <v>947</v>
      </c>
      <c r="C152" s="59"/>
    </row>
    <row customHeight="1" ht="17.25">
      <c r="A153" s="57">
        <v>2012699</v>
      </c>
      <c r="B153" s="57" t="s">
        <v>948</v>
      </c>
      <c r="C153" s="59">
        <v>26</v>
      </c>
    </row>
    <row customHeight="1" ht="17.25">
      <c r="A154" s="57">
        <v>20128</v>
      </c>
      <c r="B154" s="91" t="s">
        <v>949</v>
      </c>
      <c r="C154" s="58">
        <f>SUM(C155:C160)</f>
        <v>51</v>
      </c>
    </row>
    <row customHeight="1" ht="17.25">
      <c r="A155" s="57">
        <v>2012801</v>
      </c>
      <c r="B155" s="57" t="s">
        <v>861</v>
      </c>
      <c r="C155" s="59">
        <v>37</v>
      </c>
    </row>
    <row customHeight="1" ht="17.25">
      <c r="A156" s="57">
        <v>2012802</v>
      </c>
      <c r="B156" s="57" t="s">
        <v>862</v>
      </c>
      <c r="C156" s="59">
        <v>14</v>
      </c>
    </row>
    <row customHeight="1" ht="17.25">
      <c r="A157" s="57">
        <v>2012803</v>
      </c>
      <c r="B157" s="57" t="s">
        <v>863</v>
      </c>
      <c r="C157" s="59"/>
    </row>
    <row customHeight="1" ht="17.25">
      <c r="A158" s="57">
        <v>2012804</v>
      </c>
      <c r="B158" s="57" t="s">
        <v>875</v>
      </c>
      <c r="C158" s="59"/>
    </row>
    <row customHeight="1" ht="17.25">
      <c r="A159" s="57">
        <v>2012850</v>
      </c>
      <c r="B159" s="57" t="s">
        <v>870</v>
      </c>
      <c r="C159" s="59"/>
    </row>
    <row customHeight="1" ht="17.25">
      <c r="A160" s="57">
        <v>2012899</v>
      </c>
      <c r="B160" s="57" t="s">
        <v>950</v>
      </c>
      <c r="C160" s="59"/>
    </row>
    <row customHeight="1" ht="17.25">
      <c r="A161" s="57">
        <v>20129</v>
      </c>
      <c r="B161" s="91" t="s">
        <v>951</v>
      </c>
      <c r="C161" s="58">
        <f>SUM(C162:C167)</f>
        <v>454</v>
      </c>
    </row>
    <row customHeight="1" ht="17.25">
      <c r="A162" s="57">
        <v>2012901</v>
      </c>
      <c r="B162" s="57" t="s">
        <v>861</v>
      </c>
      <c r="C162" s="59">
        <v>188</v>
      </c>
    </row>
    <row customHeight="1" ht="17.25">
      <c r="A163" s="57">
        <v>2012902</v>
      </c>
      <c r="B163" s="57" t="s">
        <v>862</v>
      </c>
      <c r="C163" s="59">
        <v>59</v>
      </c>
    </row>
    <row customHeight="1" ht="17.25">
      <c r="A164" s="57">
        <v>2012903</v>
      </c>
      <c r="B164" s="57" t="s">
        <v>863</v>
      </c>
      <c r="C164" s="59"/>
    </row>
    <row customHeight="1" ht="17.25">
      <c r="A165" s="57">
        <v>2012906</v>
      </c>
      <c r="B165" s="57" t="s">
        <v>952</v>
      </c>
      <c r="C165" s="59"/>
    </row>
    <row customHeight="1" ht="17.25">
      <c r="A166" s="57">
        <v>2012950</v>
      </c>
      <c r="B166" s="57" t="s">
        <v>870</v>
      </c>
      <c r="C166" s="59"/>
    </row>
    <row customHeight="1" ht="17.25">
      <c r="A167" s="57">
        <v>2012999</v>
      </c>
      <c r="B167" s="57" t="s">
        <v>953</v>
      </c>
      <c r="C167" s="59">
        <v>207</v>
      </c>
    </row>
    <row customHeight="1" ht="17.25">
      <c r="A168" s="57">
        <v>20131</v>
      </c>
      <c r="B168" s="91" t="s">
        <v>954</v>
      </c>
      <c r="C168" s="58">
        <f>SUM(C169:C174)</f>
        <v>882</v>
      </c>
    </row>
    <row customHeight="1" ht="17.25">
      <c r="A169" s="57">
        <v>2013101</v>
      </c>
      <c r="B169" s="57" t="s">
        <v>861</v>
      </c>
      <c r="C169" s="59">
        <v>669</v>
      </c>
    </row>
    <row customHeight="1" ht="17.25">
      <c r="A170" s="57">
        <v>2013102</v>
      </c>
      <c r="B170" s="57" t="s">
        <v>862</v>
      </c>
      <c r="C170" s="59">
        <v>213</v>
      </c>
    </row>
    <row customHeight="1" ht="17.25">
      <c r="A171" s="57">
        <v>2013103</v>
      </c>
      <c r="B171" s="57" t="s">
        <v>863</v>
      </c>
      <c r="C171" s="59"/>
    </row>
    <row customHeight="1" ht="17.25">
      <c r="A172" s="57">
        <v>2013105</v>
      </c>
      <c r="B172" s="57" t="s">
        <v>955</v>
      </c>
      <c r="C172" s="59"/>
    </row>
    <row customHeight="1" ht="17.25">
      <c r="A173" s="57">
        <v>2013150</v>
      </c>
      <c r="B173" s="57" t="s">
        <v>870</v>
      </c>
      <c r="C173" s="59"/>
    </row>
    <row customHeight="1" ht="17.25">
      <c r="A174" s="57">
        <v>2013199</v>
      </c>
      <c r="B174" s="57" t="s">
        <v>956</v>
      </c>
      <c r="C174" s="59"/>
    </row>
    <row customHeight="1" ht="17.25">
      <c r="A175" s="57">
        <v>20132</v>
      </c>
      <c r="B175" s="91" t="s">
        <v>957</v>
      </c>
      <c r="C175" s="58">
        <f>SUM(C176:C181)</f>
        <v>345</v>
      </c>
    </row>
    <row customHeight="1" ht="17.25">
      <c r="A176" s="57">
        <v>2013201</v>
      </c>
      <c r="B176" s="57" t="s">
        <v>861</v>
      </c>
      <c r="C176" s="59">
        <v>232</v>
      </c>
    </row>
    <row customHeight="1" ht="17.25">
      <c r="A177" s="57">
        <v>2013202</v>
      </c>
      <c r="B177" s="57" t="s">
        <v>862</v>
      </c>
      <c r="C177" s="59">
        <v>110</v>
      </c>
    </row>
    <row customHeight="1" ht="17.25">
      <c r="A178" s="57">
        <v>2013203</v>
      </c>
      <c r="B178" s="57" t="s">
        <v>863</v>
      </c>
      <c r="C178" s="59"/>
    </row>
    <row customHeight="1" ht="17.25">
      <c r="A179" s="57">
        <v>2013204</v>
      </c>
      <c r="B179" s="57" t="s">
        <v>958</v>
      </c>
      <c r="C179" s="59">
        <v>3</v>
      </c>
    </row>
    <row customHeight="1" ht="17.25">
      <c r="A180" s="57">
        <v>2013250</v>
      </c>
      <c r="B180" s="57" t="s">
        <v>870</v>
      </c>
      <c r="C180" s="59"/>
    </row>
    <row customHeight="1" ht="17.25">
      <c r="A181" s="57">
        <v>2013299</v>
      </c>
      <c r="B181" s="57" t="s">
        <v>959</v>
      </c>
      <c r="C181" s="59"/>
    </row>
    <row customHeight="1" ht="17.25">
      <c r="A182" s="57">
        <v>20133</v>
      </c>
      <c r="B182" s="91" t="s">
        <v>960</v>
      </c>
      <c r="C182" s="58">
        <f>SUM(C183:C188)</f>
        <v>506</v>
      </c>
    </row>
    <row customHeight="1" ht="17.25">
      <c r="A183" s="57">
        <v>2013301</v>
      </c>
      <c r="B183" s="57" t="s">
        <v>861</v>
      </c>
      <c r="C183" s="59">
        <v>252</v>
      </c>
    </row>
    <row customHeight="1" ht="17.25">
      <c r="A184" s="57">
        <v>2013302</v>
      </c>
      <c r="B184" s="57" t="s">
        <v>862</v>
      </c>
      <c r="C184" s="59">
        <v>254</v>
      </c>
    </row>
    <row customHeight="1" ht="17.25">
      <c r="A185" s="57">
        <v>2013303</v>
      </c>
      <c r="B185" s="57" t="s">
        <v>863</v>
      </c>
      <c r="C185" s="59"/>
    </row>
    <row customHeight="1" ht="17.25">
      <c r="A186" s="57">
        <v>2013304</v>
      </c>
      <c r="B186" s="57" t="s">
        <v>961</v>
      </c>
      <c r="C186" s="59"/>
    </row>
    <row customHeight="1" ht="17.25">
      <c r="A187" s="57">
        <v>2013350</v>
      </c>
      <c r="B187" s="57" t="s">
        <v>870</v>
      </c>
      <c r="C187" s="59"/>
    </row>
    <row customHeight="1" ht="17.25">
      <c r="A188" s="57">
        <v>2013399</v>
      </c>
      <c r="B188" s="57" t="s">
        <v>962</v>
      </c>
      <c r="C188" s="59"/>
    </row>
    <row customHeight="1" ht="17.25">
      <c r="A189" s="57">
        <v>20134</v>
      </c>
      <c r="B189" s="91" t="s">
        <v>963</v>
      </c>
      <c r="C189" s="58">
        <f>SUM(C190:C196)</f>
        <v>202</v>
      </c>
    </row>
    <row customHeight="1" ht="17.25">
      <c r="A190" s="57">
        <v>2013401</v>
      </c>
      <c r="B190" s="57" t="s">
        <v>861</v>
      </c>
      <c r="C190" s="59">
        <v>149</v>
      </c>
    </row>
    <row customHeight="1" ht="17.25">
      <c r="A191" s="57">
        <v>2013402</v>
      </c>
      <c r="B191" s="57" t="s">
        <v>862</v>
      </c>
      <c r="C191" s="59">
        <v>53</v>
      </c>
    </row>
    <row customHeight="1" ht="17.25">
      <c r="A192" s="57">
        <v>2013403</v>
      </c>
      <c r="B192" s="57" t="s">
        <v>863</v>
      </c>
      <c r="C192" s="59"/>
    </row>
    <row customHeight="1" ht="17.25">
      <c r="A193" s="57">
        <v>2013404</v>
      </c>
      <c r="B193" s="57" t="s">
        <v>964</v>
      </c>
      <c r="C193" s="59"/>
    </row>
    <row customHeight="1" ht="17.25">
      <c r="A194" s="57">
        <v>2013405</v>
      </c>
      <c r="B194" s="57" t="s">
        <v>965</v>
      </c>
      <c r="C194" s="59"/>
    </row>
    <row customHeight="1" ht="17.25">
      <c r="A195" s="57">
        <v>2013450</v>
      </c>
      <c r="B195" s="57" t="s">
        <v>870</v>
      </c>
      <c r="C195" s="59"/>
    </row>
    <row customHeight="1" ht="17.25">
      <c r="A196" s="57">
        <v>2013499</v>
      </c>
      <c r="B196" s="57" t="s">
        <v>966</v>
      </c>
      <c r="C196" s="59"/>
    </row>
    <row customHeight="1" ht="17.25">
      <c r="A197" s="57">
        <v>20135</v>
      </c>
      <c r="B197" s="91" t="s">
        <v>967</v>
      </c>
      <c r="C197" s="58">
        <f>SUM(C198:C202)</f>
        <v>0</v>
      </c>
    </row>
    <row customHeight="1" ht="17.25">
      <c r="A198" s="57">
        <v>2013501</v>
      </c>
      <c r="B198" s="57" t="s">
        <v>861</v>
      </c>
      <c r="C198" s="59"/>
    </row>
    <row customHeight="1" ht="17.25">
      <c r="A199" s="57">
        <v>2013502</v>
      </c>
      <c r="B199" s="57" t="s">
        <v>862</v>
      </c>
      <c r="C199" s="59"/>
    </row>
    <row customHeight="1" ht="17.25">
      <c r="A200" s="57">
        <v>2013503</v>
      </c>
      <c r="B200" s="57" t="s">
        <v>863</v>
      </c>
      <c r="C200" s="59"/>
    </row>
    <row customHeight="1" ht="17.25">
      <c r="A201" s="57">
        <v>2013550</v>
      </c>
      <c r="B201" s="57" t="s">
        <v>870</v>
      </c>
      <c r="C201" s="59"/>
    </row>
    <row customHeight="1" ht="17.25">
      <c r="A202" s="57">
        <v>2013599</v>
      </c>
      <c r="B202" s="57" t="s">
        <v>968</v>
      </c>
      <c r="C202" s="59"/>
    </row>
    <row customHeight="1" ht="17.25">
      <c r="A203" s="57">
        <v>20136</v>
      </c>
      <c r="B203" s="91" t="s">
        <v>969</v>
      </c>
      <c r="C203" s="58">
        <f>SUM(C204:C208)</f>
        <v>0</v>
      </c>
    </row>
    <row customHeight="1" ht="17.25">
      <c r="A204" s="57">
        <v>2013601</v>
      </c>
      <c r="B204" s="57" t="s">
        <v>861</v>
      </c>
      <c r="C204" s="59"/>
    </row>
    <row customHeight="1" ht="17.25">
      <c r="A205" s="57">
        <v>2013602</v>
      </c>
      <c r="B205" s="57" t="s">
        <v>862</v>
      </c>
      <c r="C205" s="59"/>
    </row>
    <row customHeight="1" ht="17.25">
      <c r="A206" s="57">
        <v>2013603</v>
      </c>
      <c r="B206" s="57" t="s">
        <v>863</v>
      </c>
      <c r="C206" s="59"/>
    </row>
    <row customHeight="1" ht="17.25">
      <c r="A207" s="57">
        <v>2013650</v>
      </c>
      <c r="B207" s="57" t="s">
        <v>870</v>
      </c>
      <c r="C207" s="59"/>
    </row>
    <row customHeight="1" ht="17.25">
      <c r="A208" s="57">
        <v>2013699</v>
      </c>
      <c r="B208" s="57" t="s">
        <v>970</v>
      </c>
      <c r="C208" s="59"/>
    </row>
    <row customHeight="1" ht="17.25">
      <c r="A209" s="57">
        <v>20137</v>
      </c>
      <c r="B209" s="91" t="s">
        <v>971</v>
      </c>
      <c r="C209" s="58">
        <f>SUM(C210:C215)</f>
        <v>0</v>
      </c>
    </row>
    <row customHeight="1" ht="17.25">
      <c r="A210" s="57">
        <v>2013701</v>
      </c>
      <c r="B210" s="57" t="s">
        <v>861</v>
      </c>
      <c r="C210" s="59"/>
    </row>
    <row customHeight="1" ht="17.25">
      <c r="A211" s="57">
        <v>2013702</v>
      </c>
      <c r="B211" s="57" t="s">
        <v>862</v>
      </c>
      <c r="C211" s="59"/>
    </row>
    <row customHeight="1" ht="17.25">
      <c r="A212" s="57">
        <v>2013703</v>
      </c>
      <c r="B212" s="57" t="s">
        <v>863</v>
      </c>
      <c r="C212" s="59"/>
    </row>
    <row customHeight="1" ht="17.25">
      <c r="A213" s="57">
        <v>2013704</v>
      </c>
      <c r="B213" s="57" t="s">
        <v>972</v>
      </c>
      <c r="C213" s="59"/>
    </row>
    <row customHeight="1" ht="17.25">
      <c r="A214" s="57">
        <v>2013750</v>
      </c>
      <c r="B214" s="57" t="s">
        <v>870</v>
      </c>
      <c r="C214" s="59"/>
    </row>
    <row customHeight="1" ht="17.25">
      <c r="A215" s="57">
        <v>2013799</v>
      </c>
      <c r="B215" s="57" t="s">
        <v>973</v>
      </c>
      <c r="C215" s="59"/>
    </row>
    <row customHeight="1" ht="17.25">
      <c r="A216" s="57">
        <v>20138</v>
      </c>
      <c r="B216" s="91" t="s">
        <v>974</v>
      </c>
      <c r="C216" s="58">
        <f>SUM(C217:C230)</f>
        <v>3</v>
      </c>
    </row>
    <row customHeight="1" ht="17.25">
      <c r="A217" s="57">
        <v>2013801</v>
      </c>
      <c r="B217" s="57" t="s">
        <v>861</v>
      </c>
      <c r="C217" s="59"/>
    </row>
    <row customHeight="1" ht="17.25">
      <c r="A218" s="57">
        <v>2013802</v>
      </c>
      <c r="B218" s="57" t="s">
        <v>862</v>
      </c>
      <c r="C218" s="59"/>
    </row>
    <row customHeight="1" ht="17.25">
      <c r="A219" s="57">
        <v>2013803</v>
      </c>
      <c r="B219" s="57" t="s">
        <v>863</v>
      </c>
      <c r="C219" s="59"/>
    </row>
    <row customHeight="1" ht="17.25">
      <c r="A220" s="57">
        <v>2013804</v>
      </c>
      <c r="B220" s="57" t="s">
        <v>975</v>
      </c>
      <c r="C220" s="59"/>
    </row>
    <row customHeight="1" ht="17.25">
      <c r="A221" s="57">
        <v>2013805</v>
      </c>
      <c r="B221" s="57" t="s">
        <v>976</v>
      </c>
      <c r="C221" s="59"/>
    </row>
    <row customHeight="1" ht="17.25">
      <c r="A222" s="57">
        <v>2013808</v>
      </c>
      <c r="B222" s="57" t="s">
        <v>901</v>
      </c>
      <c r="C222" s="59"/>
    </row>
    <row customHeight="1" ht="17.25">
      <c r="A223" s="57">
        <v>2013810</v>
      </c>
      <c r="B223" s="57" t="s">
        <v>977</v>
      </c>
      <c r="C223" s="59"/>
    </row>
    <row customHeight="1" ht="17.25">
      <c r="A224" s="57">
        <v>2013812</v>
      </c>
      <c r="B224" s="57" t="s">
        <v>978</v>
      </c>
      <c r="C224" s="59"/>
    </row>
    <row customHeight="1" ht="17.25">
      <c r="A225" s="57">
        <v>2013813</v>
      </c>
      <c r="B225" s="57" t="s">
        <v>979</v>
      </c>
      <c r="C225" s="59"/>
    </row>
    <row customHeight="1" ht="17.25">
      <c r="A226" s="57">
        <v>2013814</v>
      </c>
      <c r="B226" s="57" t="s">
        <v>980</v>
      </c>
      <c r="C226" s="59"/>
    </row>
    <row customHeight="1" ht="17.25">
      <c r="A227" s="57">
        <v>2013815</v>
      </c>
      <c r="B227" s="57" t="s">
        <v>981</v>
      </c>
      <c r="C227" s="59"/>
    </row>
    <row customHeight="1" ht="17.25">
      <c r="A228" s="57">
        <v>2013816</v>
      </c>
      <c r="B228" s="57" t="s">
        <v>982</v>
      </c>
      <c r="C228" s="59"/>
    </row>
    <row customHeight="1" ht="17.25">
      <c r="A229" s="57">
        <v>2013850</v>
      </c>
      <c r="B229" s="57" t="s">
        <v>870</v>
      </c>
      <c r="C229" s="59"/>
    </row>
    <row customHeight="1" ht="17.25">
      <c r="A230" s="57">
        <v>2013899</v>
      </c>
      <c r="B230" s="57" t="s">
        <v>983</v>
      </c>
      <c r="C230" s="59">
        <v>3</v>
      </c>
    </row>
    <row customHeight="1" ht="17.25">
      <c r="A231" s="118">
        <v>20139</v>
      </c>
      <c r="B231" s="119" t="s">
        <v>984</v>
      </c>
      <c r="C231" s="58">
        <f>SUM(C232:C237)</f>
        <v>0</v>
      </c>
    </row>
    <row customHeight="1" ht="17.25">
      <c r="A232" s="118">
        <v>2013901</v>
      </c>
      <c r="B232" s="118" t="s">
        <v>861</v>
      </c>
      <c r="C232" s="59"/>
    </row>
    <row customHeight="1" ht="17.25">
      <c r="A233" s="118">
        <v>2013902</v>
      </c>
      <c r="B233" s="118" t="s">
        <v>862</v>
      </c>
      <c r="C233" s="59"/>
    </row>
    <row customHeight="1" ht="17.25">
      <c r="A234" s="118">
        <v>2013903</v>
      </c>
      <c r="B234" s="118" t="s">
        <v>863</v>
      </c>
      <c r="C234" s="59"/>
    </row>
    <row customHeight="1" ht="17.25">
      <c r="A235" s="118">
        <v>2013904</v>
      </c>
      <c r="B235" s="118" t="s">
        <v>955</v>
      </c>
      <c r="C235" s="59"/>
    </row>
    <row customHeight="1" ht="17.25">
      <c r="A236" s="118">
        <v>2013950</v>
      </c>
      <c r="B236" s="118" t="s">
        <v>870</v>
      </c>
      <c r="C236" s="59"/>
    </row>
    <row customHeight="1" ht="17.25">
      <c r="A237" s="118">
        <v>2013999</v>
      </c>
      <c r="B237" s="118" t="s">
        <v>985</v>
      </c>
      <c r="C237" s="92"/>
    </row>
    <row customHeight="1" ht="17.25">
      <c r="A238" s="118">
        <v>20140</v>
      </c>
      <c r="B238" s="143" t="s">
        <v>986</v>
      </c>
      <c r="C238" s="58">
        <f>SUM(C239:C243)</f>
        <v>12</v>
      </c>
    </row>
    <row customHeight="1" ht="17.25">
      <c r="A239" s="118">
        <v>2014001</v>
      </c>
      <c r="B239" s="118" t="s">
        <v>861</v>
      </c>
      <c r="C239" s="69"/>
    </row>
    <row customHeight="1" ht="17.25">
      <c r="A240" s="118">
        <v>2014002</v>
      </c>
      <c r="B240" s="118" t="s">
        <v>862</v>
      </c>
      <c r="C240" s="59"/>
    </row>
    <row customHeight="1" ht="17.25">
      <c r="A241" s="118">
        <v>2014003</v>
      </c>
      <c r="B241" s="118" t="s">
        <v>863</v>
      </c>
      <c r="C241" s="59"/>
    </row>
    <row customHeight="1" ht="17.25">
      <c r="A242" s="118">
        <v>2014004</v>
      </c>
      <c r="B242" s="118" t="s">
        <v>987</v>
      </c>
      <c r="C242" s="59"/>
    </row>
    <row customHeight="1" ht="17.25">
      <c r="A243" s="118">
        <v>2014099</v>
      </c>
      <c r="B243" s="118" t="s">
        <v>988</v>
      </c>
      <c r="C243" s="59">
        <v>12</v>
      </c>
    </row>
    <row customHeight="1" ht="17.25">
      <c r="A244" s="57">
        <v>20199</v>
      </c>
      <c r="B244" s="91" t="s">
        <v>989</v>
      </c>
      <c r="C244" s="58">
        <f>SUM(C245:C246)</f>
        <v>29523</v>
      </c>
    </row>
    <row customHeight="1" ht="17.25">
      <c r="A245" s="57">
        <v>2019901</v>
      </c>
      <c r="B245" s="57" t="s">
        <v>990</v>
      </c>
      <c r="C245" s="59"/>
    </row>
    <row customHeight="1" ht="17.25">
      <c r="A246" s="57">
        <v>2019999</v>
      </c>
      <c r="B246" s="57" t="s">
        <v>991</v>
      </c>
      <c r="C246" s="59">
        <v>29523</v>
      </c>
    </row>
    <row customHeight="1" ht="17.25">
      <c r="A247" s="57">
        <v>202</v>
      </c>
      <c r="B247" s="91" t="s">
        <v>992</v>
      </c>
      <c r="C247" s="58">
        <f>SUM(C248,C255,C258,C261,C267,C272,C274,C279,C285)</f>
        <v>0</v>
      </c>
    </row>
    <row customHeight="1" ht="17.25">
      <c r="A248" s="57">
        <v>20201</v>
      </c>
      <c r="B248" s="91" t="s">
        <v>993</v>
      </c>
      <c r="C248" s="58">
        <f>SUM(C249:C254)</f>
        <v>0</v>
      </c>
    </row>
    <row customHeight="1" ht="17.25">
      <c r="A249" s="57">
        <v>2020101</v>
      </c>
      <c r="B249" s="57" t="s">
        <v>861</v>
      </c>
      <c r="C249" s="59"/>
    </row>
    <row customHeight="1" ht="17.25">
      <c r="A250" s="57">
        <v>2020102</v>
      </c>
      <c r="B250" s="57" t="s">
        <v>862</v>
      </c>
      <c r="C250" s="59"/>
    </row>
    <row customHeight="1" ht="17.25">
      <c r="A251" s="57">
        <v>2020103</v>
      </c>
      <c r="B251" s="57" t="s">
        <v>863</v>
      </c>
      <c r="C251" s="59"/>
    </row>
    <row customHeight="1" ht="17.25">
      <c r="A252" s="57">
        <v>2020104</v>
      </c>
      <c r="B252" s="57" t="s">
        <v>955</v>
      </c>
      <c r="C252" s="59"/>
    </row>
    <row customHeight="1" ht="17.25">
      <c r="A253" s="57">
        <v>2020150</v>
      </c>
      <c r="B253" s="57" t="s">
        <v>870</v>
      </c>
      <c r="C253" s="59"/>
    </row>
    <row customHeight="1" ht="17.25">
      <c r="A254" s="57">
        <v>2020199</v>
      </c>
      <c r="B254" s="57" t="s">
        <v>994</v>
      </c>
      <c r="C254" s="59"/>
    </row>
    <row customHeight="1" ht="17.25">
      <c r="A255" s="57">
        <v>20202</v>
      </c>
      <c r="B255" s="91" t="s">
        <v>995</v>
      </c>
      <c r="C255" s="58">
        <f>SUM(C256:C257)</f>
        <v>0</v>
      </c>
    </row>
    <row customHeight="1" ht="17.25">
      <c r="A256" s="57">
        <v>2020201</v>
      </c>
      <c r="B256" s="57" t="s">
        <v>996</v>
      </c>
      <c r="C256" s="59"/>
    </row>
    <row customHeight="1" ht="17.25">
      <c r="A257" s="57">
        <v>2020202</v>
      </c>
      <c r="B257" s="57" t="s">
        <v>997</v>
      </c>
      <c r="C257" s="59"/>
    </row>
    <row customHeight="1" ht="17.25">
      <c r="A258" s="57">
        <v>20203</v>
      </c>
      <c r="B258" s="91" t="s">
        <v>998</v>
      </c>
      <c r="C258" s="58">
        <f>SUM(C259:C260)</f>
        <v>0</v>
      </c>
    </row>
    <row customHeight="1" ht="17.25">
      <c r="A259" s="57">
        <v>2020304</v>
      </c>
      <c r="B259" s="57" t="s">
        <v>999</v>
      </c>
      <c r="C259" s="59"/>
    </row>
    <row customHeight="1" ht="17.25">
      <c r="A260" s="57">
        <v>2020306</v>
      </c>
      <c r="B260" s="57" t="s">
        <v>1000</v>
      </c>
      <c r="C260" s="59"/>
    </row>
    <row customHeight="1" ht="17.25">
      <c r="A261" s="57">
        <v>20204</v>
      </c>
      <c r="B261" s="91" t="s">
        <v>1001</v>
      </c>
      <c r="C261" s="58">
        <f>SUM(C262:C266)</f>
        <v>0</v>
      </c>
    </row>
    <row customHeight="1" ht="17.25">
      <c r="A262" s="57">
        <v>2020401</v>
      </c>
      <c r="B262" s="57" t="s">
        <v>1002</v>
      </c>
      <c r="C262" s="59"/>
    </row>
    <row customHeight="1" ht="17.25">
      <c r="A263" s="57">
        <v>2020402</v>
      </c>
      <c r="B263" s="57" t="s">
        <v>1003</v>
      </c>
      <c r="C263" s="59"/>
    </row>
    <row customHeight="1" ht="17.25">
      <c r="A264" s="57">
        <v>2020403</v>
      </c>
      <c r="B264" s="57" t="s">
        <v>1004</v>
      </c>
      <c r="C264" s="59"/>
    </row>
    <row customHeight="1" ht="17.25">
      <c r="A265" s="57">
        <v>2020404</v>
      </c>
      <c r="B265" s="57" t="s">
        <v>1005</v>
      </c>
      <c r="C265" s="59"/>
    </row>
    <row customHeight="1" ht="17.25">
      <c r="A266" s="57">
        <v>2020499</v>
      </c>
      <c r="B266" s="57" t="s">
        <v>1006</v>
      </c>
      <c r="C266" s="59"/>
    </row>
    <row customHeight="1" ht="17.25">
      <c r="A267" s="57">
        <v>20205</v>
      </c>
      <c r="B267" s="91" t="s">
        <v>1007</v>
      </c>
      <c r="C267" s="58">
        <f>SUM(C268:C271)</f>
        <v>0</v>
      </c>
    </row>
    <row customHeight="1" ht="17.25">
      <c r="A268" s="57">
        <v>2020503</v>
      </c>
      <c r="B268" s="57" t="s">
        <v>1008</v>
      </c>
      <c r="C268" s="59"/>
    </row>
    <row customHeight="1" ht="17.25">
      <c r="A269" s="57">
        <v>2020504</v>
      </c>
      <c r="B269" s="57" t="s">
        <v>1009</v>
      </c>
      <c r="C269" s="59"/>
    </row>
    <row customHeight="1" ht="17.25">
      <c r="A270" s="57">
        <v>2020505</v>
      </c>
      <c r="B270" s="57" t="s">
        <v>1010</v>
      </c>
      <c r="C270" s="59"/>
    </row>
    <row customHeight="1" ht="17.25">
      <c r="A271" s="57">
        <v>2020599</v>
      </c>
      <c r="B271" s="57" t="s">
        <v>1011</v>
      </c>
      <c r="C271" s="59"/>
    </row>
    <row customHeight="1" ht="17.25">
      <c r="A272" s="57">
        <v>20206</v>
      </c>
      <c r="B272" s="91" t="s">
        <v>1012</v>
      </c>
      <c r="C272" s="58">
        <f>C273</f>
        <v>0</v>
      </c>
    </row>
    <row customHeight="1" ht="17.25">
      <c r="A273" s="57">
        <v>2020601</v>
      </c>
      <c r="B273" s="57" t="s">
        <v>1013</v>
      </c>
      <c r="C273" s="59"/>
    </row>
    <row customHeight="1" ht="17.25">
      <c r="A274" s="57">
        <v>20207</v>
      </c>
      <c r="B274" s="91" t="s">
        <v>1014</v>
      </c>
      <c r="C274" s="58">
        <f>SUM(C275:C278)</f>
        <v>0</v>
      </c>
    </row>
    <row customHeight="1" ht="17.25">
      <c r="A275" s="57">
        <v>2020701</v>
      </c>
      <c r="B275" s="57" t="s">
        <v>1015</v>
      </c>
      <c r="C275" s="59"/>
    </row>
    <row customHeight="1" ht="17.25">
      <c r="A276" s="57">
        <v>2020702</v>
      </c>
      <c r="B276" s="57" t="s">
        <v>1016</v>
      </c>
      <c r="C276" s="59"/>
    </row>
    <row customHeight="1" ht="17.25">
      <c r="A277" s="57">
        <v>2020703</v>
      </c>
      <c r="B277" s="57" t="s">
        <v>1017</v>
      </c>
      <c r="C277" s="59"/>
    </row>
    <row customHeight="1" ht="17.25">
      <c r="A278" s="57">
        <v>2020799</v>
      </c>
      <c r="B278" s="57" t="s">
        <v>1018</v>
      </c>
      <c r="C278" s="59"/>
    </row>
    <row customHeight="1" ht="17.25">
      <c r="A279" s="57">
        <v>20208</v>
      </c>
      <c r="B279" s="91" t="s">
        <v>1019</v>
      </c>
      <c r="C279" s="58">
        <f>SUM(C280:C284)</f>
        <v>0</v>
      </c>
    </row>
    <row customHeight="1" ht="17.25">
      <c r="A280" s="57">
        <v>2020801</v>
      </c>
      <c r="B280" s="57" t="s">
        <v>861</v>
      </c>
      <c r="C280" s="59"/>
    </row>
    <row customHeight="1" ht="17.25">
      <c r="A281" s="57">
        <v>2020802</v>
      </c>
      <c r="B281" s="57" t="s">
        <v>862</v>
      </c>
      <c r="C281" s="59"/>
    </row>
    <row customHeight="1" ht="17.25">
      <c r="A282" s="57">
        <v>2020803</v>
      </c>
      <c r="B282" s="57" t="s">
        <v>863</v>
      </c>
      <c r="C282" s="59"/>
    </row>
    <row customHeight="1" ht="17.25">
      <c r="A283" s="57">
        <v>2020850</v>
      </c>
      <c r="B283" s="57" t="s">
        <v>870</v>
      </c>
      <c r="C283" s="59"/>
    </row>
    <row customHeight="1" ht="17.25">
      <c r="A284" s="57">
        <v>2020899</v>
      </c>
      <c r="B284" s="57" t="s">
        <v>1020</v>
      </c>
      <c r="C284" s="59"/>
    </row>
    <row customHeight="1" ht="17.25">
      <c r="A285" s="57">
        <v>20299</v>
      </c>
      <c r="B285" s="91" t="s">
        <v>1021</v>
      </c>
      <c r="C285" s="58">
        <f>C286</f>
        <v>0</v>
      </c>
    </row>
    <row customHeight="1" ht="17.25">
      <c r="A286" s="57">
        <v>2029999</v>
      </c>
      <c r="B286" s="57" t="s">
        <v>1022</v>
      </c>
      <c r="C286" s="59"/>
    </row>
    <row customHeight="1" ht="17.25">
      <c r="A287" s="57">
        <v>203</v>
      </c>
      <c r="B287" s="91" t="s">
        <v>1023</v>
      </c>
      <c r="C287" s="58">
        <f>SUM(C288,C292,C294,C296,C304)</f>
        <v>90</v>
      </c>
    </row>
    <row customHeight="1" ht="17.25">
      <c r="A288" s="57">
        <v>20301</v>
      </c>
      <c r="B288" s="91" t="s">
        <v>1024</v>
      </c>
      <c r="C288" s="58">
        <f>SUM(C289:C291)</f>
        <v>0</v>
      </c>
    </row>
    <row customHeight="1" ht="17.25">
      <c r="A289" s="57">
        <v>2030101</v>
      </c>
      <c r="B289" s="57" t="s">
        <v>1025</v>
      </c>
      <c r="C289" s="59"/>
    </row>
    <row customHeight="1" ht="17.25">
      <c r="A290" s="57">
        <v>2030102</v>
      </c>
      <c r="B290" s="57" t="s">
        <v>1026</v>
      </c>
      <c r="C290" s="59"/>
    </row>
    <row customHeight="1" ht="17.25">
      <c r="A291" s="57">
        <v>2030199</v>
      </c>
      <c r="B291" s="57" t="s">
        <v>1027</v>
      </c>
      <c r="C291" s="59"/>
    </row>
    <row customHeight="1" ht="17.25">
      <c r="A292" s="57">
        <v>20304</v>
      </c>
      <c r="B292" s="91" t="s">
        <v>1028</v>
      </c>
      <c r="C292" s="58">
        <f>C293</f>
        <v>0</v>
      </c>
    </row>
    <row customHeight="1" ht="17.25">
      <c r="A293" s="57">
        <v>2030401</v>
      </c>
      <c r="B293" s="57" t="s">
        <v>1029</v>
      </c>
      <c r="C293" s="59"/>
    </row>
    <row customHeight="1" ht="17.25">
      <c r="A294" s="57">
        <v>20305</v>
      </c>
      <c r="B294" s="91" t="s">
        <v>1030</v>
      </c>
      <c r="C294" s="58">
        <f>C295</f>
        <v>0</v>
      </c>
    </row>
    <row customHeight="1" ht="17.25">
      <c r="A295" s="57">
        <v>2030501</v>
      </c>
      <c r="B295" s="57" t="s">
        <v>1031</v>
      </c>
      <c r="C295" s="59"/>
    </row>
    <row customHeight="1" ht="17.25">
      <c r="A296" s="57">
        <v>20306</v>
      </c>
      <c r="B296" s="91" t="s">
        <v>1032</v>
      </c>
      <c r="C296" s="58">
        <f>SUM(C297:C303)</f>
        <v>90</v>
      </c>
    </row>
    <row customHeight="1" ht="17.25">
      <c r="A297" s="57">
        <v>2030601</v>
      </c>
      <c r="B297" s="57" t="s">
        <v>1033</v>
      </c>
      <c r="C297" s="59"/>
    </row>
    <row customHeight="1" ht="17.25">
      <c r="A298" s="57">
        <v>2030602</v>
      </c>
      <c r="B298" s="57" t="s">
        <v>1034</v>
      </c>
      <c r="C298" s="59"/>
    </row>
    <row customHeight="1" ht="17.25">
      <c r="A299" s="57">
        <v>2030603</v>
      </c>
      <c r="B299" s="57" t="s">
        <v>1035</v>
      </c>
      <c r="C299" s="59"/>
    </row>
    <row customHeight="1" ht="17.25">
      <c r="A300" s="57">
        <v>2030604</v>
      </c>
      <c r="B300" s="57" t="s">
        <v>1036</v>
      </c>
      <c r="C300" s="59"/>
    </row>
    <row customHeight="1" ht="17.25">
      <c r="A301" s="57">
        <v>2030607</v>
      </c>
      <c r="B301" s="57" t="s">
        <v>1037</v>
      </c>
      <c r="C301" s="59">
        <v>54</v>
      </c>
    </row>
    <row customHeight="1" ht="17.25">
      <c r="A302" s="57">
        <v>2030608</v>
      </c>
      <c r="B302" s="57" t="s">
        <v>1038</v>
      </c>
      <c r="C302" s="59"/>
    </row>
    <row customHeight="1" ht="17.25">
      <c r="A303" s="57">
        <v>2030699</v>
      </c>
      <c r="B303" s="57" t="s">
        <v>1039</v>
      </c>
      <c r="C303" s="59">
        <v>36</v>
      </c>
    </row>
    <row customHeight="1" ht="17.25">
      <c r="A304" s="57">
        <v>20399</v>
      </c>
      <c r="B304" s="91" t="s">
        <v>1040</v>
      </c>
      <c r="C304" s="58">
        <f>C305</f>
        <v>0</v>
      </c>
    </row>
    <row customHeight="1" ht="17.25">
      <c r="A305" s="57">
        <v>2039999</v>
      </c>
      <c r="B305" s="57" t="s">
        <v>1041</v>
      </c>
      <c r="C305" s="59"/>
    </row>
    <row customHeight="1" ht="17.25">
      <c r="A306" s="57">
        <v>204</v>
      </c>
      <c r="B306" s="91" t="s">
        <v>1042</v>
      </c>
      <c r="C306" s="58">
        <f>SUM(C307,C310,C321,C328,C336,C345,C359,C369,C379,C387,C393)</f>
        <v>10409</v>
      </c>
    </row>
    <row customHeight="1" ht="17.25">
      <c r="A307" s="57">
        <v>20401</v>
      </c>
      <c r="B307" s="91" t="s">
        <v>1043</v>
      </c>
      <c r="C307" s="58">
        <f>SUM(C308:C309)</f>
        <v>0</v>
      </c>
    </row>
    <row customHeight="1" ht="17.25">
      <c r="A308" s="57">
        <v>2040101</v>
      </c>
      <c r="B308" s="57" t="s">
        <v>1044</v>
      </c>
      <c r="C308" s="59"/>
    </row>
    <row customHeight="1" ht="17.25">
      <c r="A309" s="57">
        <v>2040199</v>
      </c>
      <c r="B309" s="57" t="s">
        <v>1045</v>
      </c>
      <c r="C309" s="59"/>
    </row>
    <row customHeight="1" ht="17.25">
      <c r="A310" s="57">
        <v>20402</v>
      </c>
      <c r="B310" s="91" t="s">
        <v>1046</v>
      </c>
      <c r="C310" s="58">
        <f>SUM(C311:C320)</f>
        <v>9577</v>
      </c>
    </row>
    <row customHeight="1" ht="17.25">
      <c r="A311" s="57">
        <v>2040201</v>
      </c>
      <c r="B311" s="57" t="s">
        <v>861</v>
      </c>
      <c r="C311" s="59">
        <v>6606</v>
      </c>
    </row>
    <row customHeight="1" ht="17.25">
      <c r="A312" s="57">
        <v>2040202</v>
      </c>
      <c r="B312" s="57" t="s">
        <v>862</v>
      </c>
      <c r="C312" s="59">
        <v>1953</v>
      </c>
    </row>
    <row customHeight="1" ht="17.25">
      <c r="A313" s="57">
        <v>2040203</v>
      </c>
      <c r="B313" s="57" t="s">
        <v>863</v>
      </c>
      <c r="C313" s="59"/>
    </row>
    <row customHeight="1" ht="17.25">
      <c r="A314" s="57">
        <v>2040219</v>
      </c>
      <c r="B314" s="57" t="s">
        <v>901</v>
      </c>
      <c r="C314" s="59"/>
    </row>
    <row customHeight="1" ht="17.25">
      <c r="A315" s="57">
        <v>2040220</v>
      </c>
      <c r="B315" s="57" t="s">
        <v>1047</v>
      </c>
      <c r="C315" s="59">
        <v>33</v>
      </c>
    </row>
    <row customHeight="1" ht="17.25">
      <c r="A316" s="57">
        <v>2040221</v>
      </c>
      <c r="B316" s="57" t="s">
        <v>1048</v>
      </c>
      <c r="C316" s="59">
        <v>4</v>
      </c>
    </row>
    <row customHeight="1" ht="17.25">
      <c r="A317" s="57">
        <v>2040222</v>
      </c>
      <c r="B317" s="57" t="s">
        <v>1049</v>
      </c>
      <c r="C317" s="59"/>
    </row>
    <row customHeight="1" ht="17.25">
      <c r="A318" s="57">
        <v>2040223</v>
      </c>
      <c r="B318" s="57" t="s">
        <v>1050</v>
      </c>
      <c r="C318" s="59"/>
    </row>
    <row customHeight="1" ht="17.25">
      <c r="A319" s="57">
        <v>2040250</v>
      </c>
      <c r="B319" s="57" t="s">
        <v>870</v>
      </c>
      <c r="C319" s="59"/>
    </row>
    <row customHeight="1" ht="17.25">
      <c r="A320" s="57">
        <v>2040299</v>
      </c>
      <c r="B320" s="57" t="s">
        <v>1051</v>
      </c>
      <c r="C320" s="59">
        <v>981</v>
      </c>
    </row>
    <row customHeight="1" ht="17.25">
      <c r="A321" s="57">
        <v>20403</v>
      </c>
      <c r="B321" s="91" t="s">
        <v>1052</v>
      </c>
      <c r="C321" s="58">
        <f>SUM(C322:C327)</f>
        <v>0</v>
      </c>
    </row>
    <row customHeight="1" ht="17.25">
      <c r="A322" s="57">
        <v>2040301</v>
      </c>
      <c r="B322" s="57" t="s">
        <v>861</v>
      </c>
      <c r="C322" s="59"/>
    </row>
    <row customHeight="1" ht="17.25">
      <c r="A323" s="57">
        <v>2040302</v>
      </c>
      <c r="B323" s="57" t="s">
        <v>862</v>
      </c>
      <c r="C323" s="59"/>
    </row>
    <row customHeight="1" ht="17.25">
      <c r="A324" s="57">
        <v>2040303</v>
      </c>
      <c r="B324" s="57" t="s">
        <v>863</v>
      </c>
      <c r="C324" s="59"/>
    </row>
    <row customHeight="1" ht="17.25">
      <c r="A325" s="57">
        <v>2040304</v>
      </c>
      <c r="B325" s="57" t="s">
        <v>1053</v>
      </c>
      <c r="C325" s="59"/>
    </row>
    <row customHeight="1" ht="17.25">
      <c r="A326" s="57">
        <v>2040350</v>
      </c>
      <c r="B326" s="57" t="s">
        <v>870</v>
      </c>
      <c r="C326" s="59"/>
    </row>
    <row customHeight="1" ht="17.25">
      <c r="A327" s="57">
        <v>2040399</v>
      </c>
      <c r="B327" s="57" t="s">
        <v>1054</v>
      </c>
      <c r="C327" s="59"/>
    </row>
    <row customHeight="1" ht="17.25">
      <c r="A328" s="57">
        <v>20404</v>
      </c>
      <c r="B328" s="91" t="s">
        <v>1055</v>
      </c>
      <c r="C328" s="58">
        <f>SUM(C329:C335)</f>
        <v>0</v>
      </c>
    </row>
    <row customHeight="1" ht="17.25">
      <c r="A329" s="57">
        <v>2040401</v>
      </c>
      <c r="B329" s="57" t="s">
        <v>861</v>
      </c>
      <c r="C329" s="59"/>
    </row>
    <row customHeight="1" ht="17.25">
      <c r="A330" s="57">
        <v>2040402</v>
      </c>
      <c r="B330" s="57" t="s">
        <v>862</v>
      </c>
      <c r="C330" s="59"/>
    </row>
    <row customHeight="1" ht="17.25">
      <c r="A331" s="57">
        <v>2040403</v>
      </c>
      <c r="B331" s="57" t="s">
        <v>863</v>
      </c>
      <c r="C331" s="59"/>
    </row>
    <row customHeight="1" ht="17.25">
      <c r="A332" s="57">
        <v>2040409</v>
      </c>
      <c r="B332" s="57" t="s">
        <v>1056</v>
      </c>
      <c r="C332" s="59"/>
    </row>
    <row customHeight="1" ht="17.25">
      <c r="A333" s="57">
        <v>2040410</v>
      </c>
      <c r="B333" s="57" t="s">
        <v>1057</v>
      </c>
      <c r="C333" s="59"/>
    </row>
    <row customHeight="1" ht="17.25">
      <c r="A334" s="57">
        <v>2040450</v>
      </c>
      <c r="B334" s="57" t="s">
        <v>870</v>
      </c>
      <c r="C334" s="59"/>
    </row>
    <row customHeight="1" ht="17.25">
      <c r="A335" s="57">
        <v>2040499</v>
      </c>
      <c r="B335" s="57" t="s">
        <v>1058</v>
      </c>
      <c r="C335" s="59"/>
    </row>
    <row customHeight="1" ht="17.25">
      <c r="A336" s="57">
        <v>20405</v>
      </c>
      <c r="B336" s="91" t="s">
        <v>1059</v>
      </c>
      <c r="C336" s="58">
        <f>SUM(C337:C344)</f>
        <v>0</v>
      </c>
    </row>
    <row customHeight="1" ht="17.25">
      <c r="A337" s="57">
        <v>2040501</v>
      </c>
      <c r="B337" s="57" t="s">
        <v>861</v>
      </c>
      <c r="C337" s="59"/>
    </row>
    <row customHeight="1" ht="17.25">
      <c r="A338" s="57">
        <v>2040502</v>
      </c>
      <c r="B338" s="57" t="s">
        <v>862</v>
      </c>
      <c r="C338" s="59"/>
    </row>
    <row customHeight="1" ht="17.25">
      <c r="A339" s="57">
        <v>2040503</v>
      </c>
      <c r="B339" s="57" t="s">
        <v>863</v>
      </c>
      <c r="C339" s="59"/>
    </row>
    <row customHeight="1" ht="17.25">
      <c r="A340" s="57">
        <v>2040504</v>
      </c>
      <c r="B340" s="57" t="s">
        <v>1060</v>
      </c>
      <c r="C340" s="59"/>
    </row>
    <row customHeight="1" ht="17.25">
      <c r="A341" s="57">
        <v>2040505</v>
      </c>
      <c r="B341" s="57" t="s">
        <v>1061</v>
      </c>
      <c r="C341" s="59"/>
    </row>
    <row customHeight="1" ht="17.25">
      <c r="A342" s="57">
        <v>2040506</v>
      </c>
      <c r="B342" s="57" t="s">
        <v>1062</v>
      </c>
      <c r="C342" s="59"/>
    </row>
    <row customHeight="1" ht="17.25">
      <c r="A343" s="57">
        <v>2040550</v>
      </c>
      <c r="B343" s="57" t="s">
        <v>870</v>
      </c>
      <c r="C343" s="59"/>
    </row>
    <row customHeight="1" ht="17.25">
      <c r="A344" s="57">
        <v>2040599</v>
      </c>
      <c r="B344" s="57" t="s">
        <v>1063</v>
      </c>
      <c r="C344" s="59"/>
    </row>
    <row customHeight="1" ht="17.25">
      <c r="A345" s="57">
        <v>20406</v>
      </c>
      <c r="B345" s="91" t="s">
        <v>1064</v>
      </c>
      <c r="C345" s="58">
        <f>SUM(C346:C358)</f>
        <v>803</v>
      </c>
    </row>
    <row customHeight="1" ht="17.25">
      <c r="A346" s="57">
        <v>2040601</v>
      </c>
      <c r="B346" s="57" t="s">
        <v>861</v>
      </c>
      <c r="C346" s="59">
        <v>490</v>
      </c>
    </row>
    <row customHeight="1" ht="17.25">
      <c r="A347" s="57">
        <v>2040602</v>
      </c>
      <c r="B347" s="57" t="s">
        <v>862</v>
      </c>
      <c r="C347" s="59"/>
    </row>
    <row customHeight="1" ht="17.25">
      <c r="A348" s="57">
        <v>2040603</v>
      </c>
      <c r="B348" s="57" t="s">
        <v>863</v>
      </c>
      <c r="C348" s="59"/>
    </row>
    <row customHeight="1" ht="17.25">
      <c r="A349" s="57">
        <v>2040604</v>
      </c>
      <c r="B349" s="57" t="s">
        <v>1065</v>
      </c>
      <c r="C349" s="59">
        <v>67</v>
      </c>
    </row>
    <row customHeight="1" ht="17.25">
      <c r="A350" s="57">
        <v>2040605</v>
      </c>
      <c r="B350" s="57" t="s">
        <v>1066</v>
      </c>
      <c r="C350" s="59"/>
    </row>
    <row customHeight="1" ht="17.25">
      <c r="A351" s="57">
        <v>2040606</v>
      </c>
      <c r="B351" s="57" t="s">
        <v>1067</v>
      </c>
      <c r="C351" s="59"/>
    </row>
    <row customHeight="1" ht="17.25">
      <c r="A352" s="57">
        <v>2040607</v>
      </c>
      <c r="B352" s="57" t="s">
        <v>1068</v>
      </c>
      <c r="C352" s="59">
        <v>9</v>
      </c>
    </row>
    <row customHeight="1" ht="17.25">
      <c r="A353" s="57">
        <v>2040608</v>
      </c>
      <c r="B353" s="57" t="s">
        <v>1069</v>
      </c>
      <c r="C353" s="59"/>
    </row>
    <row customHeight="1" ht="17.25">
      <c r="A354" s="57">
        <v>2040610</v>
      </c>
      <c r="B354" s="57" t="s">
        <v>1070</v>
      </c>
      <c r="C354" s="59">
        <v>110</v>
      </c>
    </row>
    <row customHeight="1" ht="17.25">
      <c r="A355" s="57">
        <v>2040612</v>
      </c>
      <c r="B355" s="57" t="s">
        <v>1071</v>
      </c>
      <c r="C355" s="59">
        <v>26</v>
      </c>
    </row>
    <row customHeight="1" ht="17.25">
      <c r="A356" s="57">
        <v>2040613</v>
      </c>
      <c r="B356" s="57" t="s">
        <v>901</v>
      </c>
      <c r="C356" s="59"/>
    </row>
    <row customHeight="1" ht="17.25">
      <c r="A357" s="57">
        <v>2040650</v>
      </c>
      <c r="B357" s="57" t="s">
        <v>870</v>
      </c>
      <c r="C357" s="59"/>
    </row>
    <row customHeight="1" ht="17.25">
      <c r="A358" s="57">
        <v>2040699</v>
      </c>
      <c r="B358" s="57" t="s">
        <v>1072</v>
      </c>
      <c r="C358" s="59">
        <v>101</v>
      </c>
    </row>
    <row customHeight="1" ht="17.25">
      <c r="A359" s="57">
        <v>20407</v>
      </c>
      <c r="B359" s="91" t="s">
        <v>1073</v>
      </c>
      <c r="C359" s="58">
        <f>SUM(C360:C368)</f>
        <v>0</v>
      </c>
    </row>
    <row customHeight="1" ht="17.25">
      <c r="A360" s="57">
        <v>2040701</v>
      </c>
      <c r="B360" s="57" t="s">
        <v>861</v>
      </c>
      <c r="C360" s="59"/>
    </row>
    <row customHeight="1" ht="17.25">
      <c r="A361" s="57">
        <v>2040702</v>
      </c>
      <c r="B361" s="57" t="s">
        <v>862</v>
      </c>
      <c r="C361" s="59"/>
    </row>
    <row customHeight="1" ht="17.25">
      <c r="A362" s="57">
        <v>2040703</v>
      </c>
      <c r="B362" s="57" t="s">
        <v>863</v>
      </c>
      <c r="C362" s="59"/>
    </row>
    <row customHeight="1" ht="17.25">
      <c r="A363" s="57">
        <v>2040704</v>
      </c>
      <c r="B363" s="57" t="s">
        <v>1074</v>
      </c>
      <c r="C363" s="59"/>
    </row>
    <row customHeight="1" ht="17.25">
      <c r="A364" s="57">
        <v>2040705</v>
      </c>
      <c r="B364" s="57" t="s">
        <v>1075</v>
      </c>
      <c r="C364" s="59"/>
    </row>
    <row customHeight="1" ht="17.25">
      <c r="A365" s="57">
        <v>2040706</v>
      </c>
      <c r="B365" s="57" t="s">
        <v>1076</v>
      </c>
      <c r="C365" s="59"/>
    </row>
    <row customHeight="1" ht="17.25">
      <c r="A366" s="57">
        <v>2040707</v>
      </c>
      <c r="B366" s="57" t="s">
        <v>901</v>
      </c>
      <c r="C366" s="59"/>
    </row>
    <row customHeight="1" ht="17.25">
      <c r="A367" s="57">
        <v>2040750</v>
      </c>
      <c r="B367" s="57" t="s">
        <v>870</v>
      </c>
      <c r="C367" s="59"/>
    </row>
    <row customHeight="1" ht="17.25">
      <c r="A368" s="57">
        <v>2040799</v>
      </c>
      <c r="B368" s="57" t="s">
        <v>1077</v>
      </c>
      <c r="C368" s="59"/>
    </row>
    <row customHeight="1" ht="17.25">
      <c r="A369" s="57">
        <v>20408</v>
      </c>
      <c r="B369" s="91" t="s">
        <v>1078</v>
      </c>
      <c r="C369" s="58">
        <f>SUM(C370:C378)</f>
        <v>0</v>
      </c>
    </row>
    <row customHeight="1" ht="17.25">
      <c r="A370" s="57">
        <v>2040801</v>
      </c>
      <c r="B370" s="57" t="s">
        <v>861</v>
      </c>
      <c r="C370" s="59"/>
    </row>
    <row customHeight="1" ht="17.25">
      <c r="A371" s="57">
        <v>2040802</v>
      </c>
      <c r="B371" s="57" t="s">
        <v>862</v>
      </c>
      <c r="C371" s="59"/>
    </row>
    <row customHeight="1" ht="17.25">
      <c r="A372" s="57">
        <v>2040803</v>
      </c>
      <c r="B372" s="57" t="s">
        <v>863</v>
      </c>
      <c r="C372" s="59"/>
    </row>
    <row customHeight="1" ht="17.25">
      <c r="A373" s="57">
        <v>2040804</v>
      </c>
      <c r="B373" s="57" t="s">
        <v>1079</v>
      </c>
      <c r="C373" s="59"/>
    </row>
    <row customHeight="1" ht="17.25">
      <c r="A374" s="57">
        <v>2040805</v>
      </c>
      <c r="B374" s="57" t="s">
        <v>1080</v>
      </c>
      <c r="C374" s="59"/>
    </row>
    <row customHeight="1" ht="17.25">
      <c r="A375" s="57">
        <v>2040806</v>
      </c>
      <c r="B375" s="57" t="s">
        <v>1081</v>
      </c>
      <c r="C375" s="59"/>
    </row>
    <row customHeight="1" ht="17.25">
      <c r="A376" s="57">
        <v>2040807</v>
      </c>
      <c r="B376" s="57" t="s">
        <v>901</v>
      </c>
      <c r="C376" s="59"/>
    </row>
    <row customHeight="1" ht="17.25">
      <c r="A377" s="57">
        <v>2040850</v>
      </c>
      <c r="B377" s="57" t="s">
        <v>870</v>
      </c>
      <c r="C377" s="59"/>
    </row>
    <row customHeight="1" ht="17.25">
      <c r="A378" s="57">
        <v>2040899</v>
      </c>
      <c r="B378" s="57" t="s">
        <v>1082</v>
      </c>
      <c r="C378" s="59"/>
    </row>
    <row customHeight="1" ht="17.25">
      <c r="A379" s="57">
        <v>20409</v>
      </c>
      <c r="B379" s="91" t="s">
        <v>1083</v>
      </c>
      <c r="C379" s="58">
        <f>SUM(C380:C386)</f>
        <v>9</v>
      </c>
    </row>
    <row customHeight="1" ht="17.25">
      <c r="A380" s="57">
        <v>2040901</v>
      </c>
      <c r="B380" s="57" t="s">
        <v>861</v>
      </c>
      <c r="C380" s="59"/>
    </row>
    <row customHeight="1" ht="17.25">
      <c r="A381" s="57">
        <v>2040902</v>
      </c>
      <c r="B381" s="57" t="s">
        <v>862</v>
      </c>
      <c r="C381" s="59">
        <v>9</v>
      </c>
    </row>
    <row customHeight="1" ht="17.25">
      <c r="A382" s="57">
        <v>2040903</v>
      </c>
      <c r="B382" s="57" t="s">
        <v>863</v>
      </c>
      <c r="C382" s="59"/>
    </row>
    <row customHeight="1" ht="17.25">
      <c r="A383" s="57">
        <v>2040904</v>
      </c>
      <c r="B383" s="57" t="s">
        <v>1084</v>
      </c>
      <c r="C383" s="59"/>
    </row>
    <row customHeight="1" ht="17.25">
      <c r="A384" s="57">
        <v>2040905</v>
      </c>
      <c r="B384" s="57" t="s">
        <v>1085</v>
      </c>
      <c r="C384" s="59"/>
    </row>
    <row customHeight="1" ht="17.25">
      <c r="A385" s="57">
        <v>2040950</v>
      </c>
      <c r="B385" s="57" t="s">
        <v>870</v>
      </c>
      <c r="C385" s="59"/>
    </row>
    <row customHeight="1" ht="17.25">
      <c r="A386" s="57">
        <v>2040999</v>
      </c>
      <c r="B386" s="57" t="s">
        <v>1086</v>
      </c>
      <c r="C386" s="59"/>
    </row>
    <row customHeight="1" ht="17.25">
      <c r="A387" s="57">
        <v>20410</v>
      </c>
      <c r="B387" s="91" t="s">
        <v>1087</v>
      </c>
      <c r="C387" s="58">
        <f>SUM(C388:C392)</f>
        <v>0</v>
      </c>
    </row>
    <row customHeight="1" ht="17.25">
      <c r="A388" s="57">
        <v>2041001</v>
      </c>
      <c r="B388" s="57" t="s">
        <v>861</v>
      </c>
      <c r="C388" s="59"/>
    </row>
    <row customHeight="1" ht="17.25">
      <c r="A389" s="57">
        <v>2041002</v>
      </c>
      <c r="B389" s="57" t="s">
        <v>862</v>
      </c>
      <c r="C389" s="59"/>
    </row>
    <row customHeight="1" ht="17.25">
      <c r="A390" s="57">
        <v>2041006</v>
      </c>
      <c r="B390" s="57" t="s">
        <v>901</v>
      </c>
      <c r="C390" s="59"/>
    </row>
    <row customHeight="1" ht="17.25">
      <c r="A391" s="57">
        <v>2041007</v>
      </c>
      <c r="B391" s="57" t="s">
        <v>1088</v>
      </c>
      <c r="C391" s="59"/>
    </row>
    <row customHeight="1" ht="17.25">
      <c r="A392" s="57">
        <v>2041099</v>
      </c>
      <c r="B392" s="57" t="s">
        <v>1089</v>
      </c>
      <c r="C392" s="59"/>
    </row>
    <row customHeight="1" ht="17.25">
      <c r="A393" s="57">
        <v>20499</v>
      </c>
      <c r="B393" s="91" t="s">
        <v>1090</v>
      </c>
      <c r="C393" s="58">
        <f>SUM(C394:C395)</f>
        <v>20</v>
      </c>
    </row>
    <row customHeight="1" ht="17.25">
      <c r="A394" s="57">
        <v>2049902</v>
      </c>
      <c r="B394" s="57" t="s">
        <v>1091</v>
      </c>
      <c r="C394" s="59">
        <v>20</v>
      </c>
    </row>
    <row customHeight="1" ht="17.25">
      <c r="A395" s="57">
        <v>2049999</v>
      </c>
      <c r="B395" s="57" t="s">
        <v>1092</v>
      </c>
      <c r="C395" s="59"/>
    </row>
    <row customHeight="1" ht="17.25">
      <c r="A396" s="57">
        <v>205</v>
      </c>
      <c r="B396" s="91" t="s">
        <v>1093</v>
      </c>
      <c r="C396" s="58">
        <f>SUM(C397,C402,C409,C415,C421,C425,C429,C433,C439,C446)</f>
        <v>50416</v>
      </c>
    </row>
    <row customHeight="1" ht="17.25">
      <c r="A397" s="57">
        <v>20501</v>
      </c>
      <c r="B397" s="91" t="s">
        <v>1094</v>
      </c>
      <c r="C397" s="58">
        <f>SUM(C398:C401)</f>
        <v>440</v>
      </c>
    </row>
    <row customHeight="1" ht="17.25">
      <c r="A398" s="57">
        <v>2050101</v>
      </c>
      <c r="B398" s="57" t="s">
        <v>861</v>
      </c>
      <c r="C398" s="59">
        <v>410</v>
      </c>
    </row>
    <row customHeight="1" ht="17.25">
      <c r="A399" s="57">
        <v>2050102</v>
      </c>
      <c r="B399" s="57" t="s">
        <v>862</v>
      </c>
      <c r="C399" s="59">
        <v>10</v>
      </c>
    </row>
    <row customHeight="1" ht="17.25">
      <c r="A400" s="57">
        <v>2050103</v>
      </c>
      <c r="B400" s="57" t="s">
        <v>863</v>
      </c>
      <c r="C400" s="59"/>
    </row>
    <row customHeight="1" ht="17.25">
      <c r="A401" s="57">
        <v>2050199</v>
      </c>
      <c r="B401" s="57" t="s">
        <v>1095</v>
      </c>
      <c r="C401" s="59">
        <v>20</v>
      </c>
    </row>
    <row customHeight="1" ht="17.25">
      <c r="A402" s="57">
        <v>20502</v>
      </c>
      <c r="B402" s="91" t="s">
        <v>1096</v>
      </c>
      <c r="C402" s="58">
        <f>SUM(C403:C408)</f>
        <v>44413</v>
      </c>
    </row>
    <row customHeight="1" ht="17.25">
      <c r="A403" s="57">
        <v>2050201</v>
      </c>
      <c r="B403" s="57" t="s">
        <v>1097</v>
      </c>
      <c r="C403" s="59">
        <v>3560</v>
      </c>
    </row>
    <row customHeight="1" ht="17.25">
      <c r="A404" s="57">
        <v>2050202</v>
      </c>
      <c r="B404" s="57" t="s">
        <v>1098</v>
      </c>
      <c r="C404" s="59">
        <v>20781</v>
      </c>
    </row>
    <row customHeight="1" ht="17.25">
      <c r="A405" s="57">
        <v>2050203</v>
      </c>
      <c r="B405" s="57" t="s">
        <v>1099</v>
      </c>
      <c r="C405" s="59">
        <v>11135</v>
      </c>
    </row>
    <row customHeight="1" ht="17.25">
      <c r="A406" s="57">
        <v>2050204</v>
      </c>
      <c r="B406" s="57" t="s">
        <v>1100</v>
      </c>
      <c r="C406" s="59">
        <v>8684</v>
      </c>
    </row>
    <row customHeight="1" ht="17.25">
      <c r="A407" s="57">
        <v>2050205</v>
      </c>
      <c r="B407" s="57" t="s">
        <v>1101</v>
      </c>
      <c r="C407" s="59"/>
    </row>
    <row customHeight="1" ht="17.25">
      <c r="A408" s="57">
        <v>2050299</v>
      </c>
      <c r="B408" s="57" t="s">
        <v>1102</v>
      </c>
      <c r="C408" s="59">
        <v>253</v>
      </c>
    </row>
    <row customHeight="1" ht="17.25">
      <c r="A409" s="57">
        <v>20503</v>
      </c>
      <c r="B409" s="91" t="s">
        <v>1103</v>
      </c>
      <c r="C409" s="58">
        <f>SUM(C410:C414)</f>
        <v>1897</v>
      </c>
    </row>
    <row customHeight="1" ht="17.25">
      <c r="A410" s="57">
        <v>2050301</v>
      </c>
      <c r="B410" s="57" t="s">
        <v>1104</v>
      </c>
      <c r="C410" s="59"/>
    </row>
    <row customHeight="1" ht="17.25">
      <c r="A411" s="57">
        <v>2050302</v>
      </c>
      <c r="B411" s="57" t="s">
        <v>1105</v>
      </c>
      <c r="C411" s="59">
        <v>1897</v>
      </c>
    </row>
    <row customHeight="1" ht="17.25">
      <c r="A412" s="57">
        <v>2050303</v>
      </c>
      <c r="B412" s="57" t="s">
        <v>1106</v>
      </c>
      <c r="C412" s="59"/>
    </row>
    <row customHeight="1" ht="17.25">
      <c r="A413" s="57">
        <v>2050305</v>
      </c>
      <c r="B413" s="57" t="s">
        <v>1107</v>
      </c>
      <c r="C413" s="59"/>
    </row>
    <row customHeight="1" ht="17.25">
      <c r="A414" s="57">
        <v>2050399</v>
      </c>
      <c r="B414" s="57" t="s">
        <v>1108</v>
      </c>
      <c r="C414" s="59"/>
    </row>
    <row customHeight="1" ht="17.25">
      <c r="A415" s="57">
        <v>20504</v>
      </c>
      <c r="B415" s="91" t="s">
        <v>1109</v>
      </c>
      <c r="C415" s="58">
        <f>SUM(C416:C420)</f>
        <v>0</v>
      </c>
    </row>
    <row customHeight="1" ht="17.25">
      <c r="A416" s="57">
        <v>2050401</v>
      </c>
      <c r="B416" s="57" t="s">
        <v>1110</v>
      </c>
      <c r="C416" s="59"/>
    </row>
    <row customHeight="1" ht="17.25">
      <c r="A417" s="57">
        <v>2050402</v>
      </c>
      <c r="B417" s="57" t="s">
        <v>1111</v>
      </c>
      <c r="C417" s="59"/>
    </row>
    <row customHeight="1" ht="17.25">
      <c r="A418" s="57">
        <v>2050403</v>
      </c>
      <c r="B418" s="57" t="s">
        <v>1112</v>
      </c>
      <c r="C418" s="59"/>
    </row>
    <row customHeight="1" ht="17.25">
      <c r="A419" s="57">
        <v>2050404</v>
      </c>
      <c r="B419" s="57" t="s">
        <v>1113</v>
      </c>
      <c r="C419" s="59"/>
    </row>
    <row customHeight="1" ht="17.25">
      <c r="A420" s="57">
        <v>2050499</v>
      </c>
      <c r="B420" s="57" t="s">
        <v>1114</v>
      </c>
      <c r="C420" s="59"/>
    </row>
    <row customHeight="1" ht="17.25">
      <c r="A421" s="57">
        <v>20505</v>
      </c>
      <c r="B421" s="91" t="s">
        <v>1115</v>
      </c>
      <c r="C421" s="58">
        <f>SUM(C422:C424)</f>
        <v>0</v>
      </c>
    </row>
    <row customHeight="1" ht="17.25">
      <c r="A422" s="57">
        <v>2050501</v>
      </c>
      <c r="B422" s="57" t="s">
        <v>1116</v>
      </c>
      <c r="C422" s="59"/>
    </row>
    <row customHeight="1" ht="17.25">
      <c r="A423" s="57">
        <v>2050502</v>
      </c>
      <c r="B423" s="57" t="s">
        <v>1117</v>
      </c>
      <c r="C423" s="59"/>
    </row>
    <row customHeight="1" ht="17.25">
      <c r="A424" s="57">
        <v>2050599</v>
      </c>
      <c r="B424" s="57" t="s">
        <v>1118</v>
      </c>
      <c r="C424" s="59"/>
    </row>
    <row customHeight="1" ht="17.25">
      <c r="A425" s="57">
        <v>20506</v>
      </c>
      <c r="B425" s="91" t="s">
        <v>1119</v>
      </c>
      <c r="C425" s="58">
        <f>SUM(C426:C428)</f>
        <v>0</v>
      </c>
    </row>
    <row customHeight="1" ht="17.25">
      <c r="A426" s="57">
        <v>2050601</v>
      </c>
      <c r="B426" s="57" t="s">
        <v>1120</v>
      </c>
      <c r="C426" s="59"/>
    </row>
    <row customHeight="1" ht="17.25">
      <c r="A427" s="57">
        <v>2050602</v>
      </c>
      <c r="B427" s="57" t="s">
        <v>1121</v>
      </c>
      <c r="C427" s="59"/>
    </row>
    <row customHeight="1" ht="17.25">
      <c r="A428" s="57">
        <v>2050699</v>
      </c>
      <c r="B428" s="57" t="s">
        <v>1122</v>
      </c>
      <c r="C428" s="59"/>
    </row>
    <row customHeight="1" ht="17.25">
      <c r="A429" s="57">
        <v>20507</v>
      </c>
      <c r="B429" s="91" t="s">
        <v>1123</v>
      </c>
      <c r="C429" s="58">
        <f>SUM(C430:C432)</f>
        <v>298</v>
      </c>
    </row>
    <row customHeight="1" ht="17.25">
      <c r="A430" s="57">
        <v>2050701</v>
      </c>
      <c r="B430" s="57" t="s">
        <v>1124</v>
      </c>
      <c r="C430" s="59">
        <v>298</v>
      </c>
    </row>
    <row customHeight="1" ht="17.25">
      <c r="A431" s="57">
        <v>2050702</v>
      </c>
      <c r="B431" s="57" t="s">
        <v>1125</v>
      </c>
      <c r="C431" s="59"/>
    </row>
    <row customHeight="1" ht="17.25">
      <c r="A432" s="57">
        <v>2050799</v>
      </c>
      <c r="B432" s="57" t="s">
        <v>1126</v>
      </c>
      <c r="C432" s="59"/>
    </row>
    <row customHeight="1" ht="17.25">
      <c r="A433" s="57">
        <v>20508</v>
      </c>
      <c r="B433" s="91" t="s">
        <v>1127</v>
      </c>
      <c r="C433" s="58">
        <f>SUM(C434:C438)</f>
        <v>565</v>
      </c>
    </row>
    <row customHeight="1" ht="17.25">
      <c r="A434" s="57">
        <v>2050801</v>
      </c>
      <c r="B434" s="57" t="s">
        <v>1128</v>
      </c>
      <c r="C434" s="59">
        <v>186</v>
      </c>
    </row>
    <row customHeight="1" ht="17.25">
      <c r="A435" s="57">
        <v>2050802</v>
      </c>
      <c r="B435" s="57" t="s">
        <v>1129</v>
      </c>
      <c r="C435" s="59">
        <v>185</v>
      </c>
    </row>
    <row customHeight="1" ht="17.25">
      <c r="A436" s="57">
        <v>2050803</v>
      </c>
      <c r="B436" s="57" t="s">
        <v>1130</v>
      </c>
      <c r="C436" s="59">
        <v>194</v>
      </c>
    </row>
    <row customHeight="1" ht="17.25">
      <c r="A437" s="57">
        <v>2050804</v>
      </c>
      <c r="B437" s="57" t="s">
        <v>1131</v>
      </c>
      <c r="C437" s="59"/>
    </row>
    <row customHeight="1" ht="17.25">
      <c r="A438" s="57">
        <v>2050899</v>
      </c>
      <c r="B438" s="57" t="s">
        <v>1132</v>
      </c>
      <c r="C438" s="59"/>
    </row>
    <row customHeight="1" ht="17.25">
      <c r="A439" s="57">
        <v>20509</v>
      </c>
      <c r="B439" s="91" t="s">
        <v>1133</v>
      </c>
      <c r="C439" s="58">
        <f>SUM(C440:C445)</f>
        <v>1861</v>
      </c>
    </row>
    <row customHeight="1" ht="17.25">
      <c r="A440" s="57">
        <v>2050901</v>
      </c>
      <c r="B440" s="57" t="s">
        <v>1134</v>
      </c>
      <c r="C440" s="59"/>
    </row>
    <row customHeight="1" ht="17.25">
      <c r="A441" s="57">
        <v>2050902</v>
      </c>
      <c r="B441" s="57" t="s">
        <v>1135</v>
      </c>
      <c r="C441" s="59"/>
    </row>
    <row customHeight="1" ht="17.25">
      <c r="A442" s="57">
        <v>2050903</v>
      </c>
      <c r="B442" s="57" t="s">
        <v>1136</v>
      </c>
      <c r="C442" s="59"/>
    </row>
    <row customHeight="1" ht="17.25">
      <c r="A443" s="57">
        <v>2050904</v>
      </c>
      <c r="B443" s="57" t="s">
        <v>1137</v>
      </c>
      <c r="C443" s="59"/>
    </row>
    <row customHeight="1" ht="17.25">
      <c r="A444" s="57">
        <v>2050905</v>
      </c>
      <c r="B444" s="57" t="s">
        <v>1138</v>
      </c>
      <c r="C444" s="59"/>
    </row>
    <row customHeight="1" ht="17.25">
      <c r="A445" s="57">
        <v>2050999</v>
      </c>
      <c r="B445" s="57" t="s">
        <v>1139</v>
      </c>
      <c r="C445" s="59">
        <v>1861</v>
      </c>
    </row>
    <row customHeight="1" ht="17.25">
      <c r="A446" s="57">
        <v>20599</v>
      </c>
      <c r="B446" s="91" t="s">
        <v>1140</v>
      </c>
      <c r="C446" s="58">
        <f>C447</f>
        <v>942</v>
      </c>
    </row>
    <row customHeight="1" ht="17.25">
      <c r="A447" s="57">
        <v>2059999</v>
      </c>
      <c r="B447" s="57" t="s">
        <v>1141</v>
      </c>
      <c r="C447" s="59">
        <v>942</v>
      </c>
    </row>
    <row customHeight="1" ht="17.25">
      <c r="A448" s="57">
        <v>206</v>
      </c>
      <c r="B448" s="91" t="s">
        <v>1142</v>
      </c>
      <c r="C448" s="58">
        <f>SUM(C449,C454,C463,C469,C474,C479,C484,C491,C495,C499)</f>
        <v>16267</v>
      </c>
    </row>
    <row customHeight="1" ht="17.25">
      <c r="A449" s="57">
        <v>20601</v>
      </c>
      <c r="B449" s="91" t="s">
        <v>1143</v>
      </c>
      <c r="C449" s="58">
        <f>SUM(C450:C453)</f>
        <v>60</v>
      </c>
    </row>
    <row customHeight="1" ht="17.25">
      <c r="A450" s="57">
        <v>2060101</v>
      </c>
      <c r="B450" s="57" t="s">
        <v>861</v>
      </c>
      <c r="C450" s="59">
        <v>31</v>
      </c>
    </row>
    <row customHeight="1" ht="17.25">
      <c r="A451" s="57">
        <v>2060102</v>
      </c>
      <c r="B451" s="57" t="s">
        <v>862</v>
      </c>
      <c r="C451" s="59">
        <v>29</v>
      </c>
    </row>
    <row customHeight="1" ht="17.25">
      <c r="A452" s="57">
        <v>2060103</v>
      </c>
      <c r="B452" s="57" t="s">
        <v>863</v>
      </c>
      <c r="C452" s="59"/>
    </row>
    <row customHeight="1" ht="17.25">
      <c r="A453" s="57">
        <v>2060199</v>
      </c>
      <c r="B453" s="57" t="s">
        <v>1144</v>
      </c>
      <c r="C453" s="59"/>
    </row>
    <row customHeight="1" ht="17.25">
      <c r="A454" s="57">
        <v>20602</v>
      </c>
      <c r="B454" s="91" t="s">
        <v>1145</v>
      </c>
      <c r="C454" s="58">
        <f>SUM(C455:C462)</f>
        <v>0</v>
      </c>
    </row>
    <row customHeight="1" ht="17.25">
      <c r="A455" s="57">
        <v>2060201</v>
      </c>
      <c r="B455" s="57" t="s">
        <v>1146</v>
      </c>
      <c r="C455" s="59"/>
    </row>
    <row customHeight="1" ht="17.25">
      <c r="A456" s="57">
        <v>2060203</v>
      </c>
      <c r="B456" s="57" t="s">
        <v>1147</v>
      </c>
      <c r="C456" s="59"/>
    </row>
    <row customHeight="1" ht="17.25">
      <c r="A457" s="57">
        <v>2060204</v>
      </c>
      <c r="B457" s="57" t="s">
        <v>1148</v>
      </c>
      <c r="C457" s="59"/>
    </row>
    <row customHeight="1" ht="17.25">
      <c r="A458" s="57">
        <v>2060205</v>
      </c>
      <c r="B458" s="57" t="s">
        <v>1149</v>
      </c>
      <c r="C458" s="59"/>
    </row>
    <row customHeight="1" ht="17.25">
      <c r="A459" s="57">
        <v>2060206</v>
      </c>
      <c r="B459" s="57" t="s">
        <v>1150</v>
      </c>
      <c r="C459" s="59"/>
    </row>
    <row customHeight="1" ht="17.25">
      <c r="A460" s="57">
        <v>2060207</v>
      </c>
      <c r="B460" s="57" t="s">
        <v>1151</v>
      </c>
      <c r="C460" s="59"/>
    </row>
    <row customHeight="1" ht="17.25">
      <c r="A461" s="57">
        <v>2060208</v>
      </c>
      <c r="B461" s="57" t="s">
        <v>1152</v>
      </c>
      <c r="C461" s="59"/>
    </row>
    <row customHeight="1" ht="17.25">
      <c r="A462" s="57">
        <v>2060299</v>
      </c>
      <c r="B462" s="57" t="s">
        <v>1153</v>
      </c>
      <c r="C462" s="59"/>
    </row>
    <row customHeight="1" ht="17.25">
      <c r="A463" s="57">
        <v>20603</v>
      </c>
      <c r="B463" s="91" t="s">
        <v>1154</v>
      </c>
      <c r="C463" s="58">
        <f>SUM(C464:C468)</f>
        <v>68</v>
      </c>
    </row>
    <row customHeight="1" ht="17.25">
      <c r="A464" s="57">
        <v>2060301</v>
      </c>
      <c r="B464" s="57" t="s">
        <v>1146</v>
      </c>
      <c r="C464" s="59"/>
    </row>
    <row customHeight="1" ht="17.25">
      <c r="A465" s="57">
        <v>2060302</v>
      </c>
      <c r="B465" s="57" t="s">
        <v>1155</v>
      </c>
      <c r="C465" s="59"/>
    </row>
    <row customHeight="1" ht="17.25">
      <c r="A466" s="57">
        <v>2060303</v>
      </c>
      <c r="B466" s="57" t="s">
        <v>1156</v>
      </c>
      <c r="C466" s="59"/>
    </row>
    <row customHeight="1" ht="17.25">
      <c r="A467" s="57">
        <v>2060304</v>
      </c>
      <c r="B467" s="57" t="s">
        <v>1157</v>
      </c>
      <c r="C467" s="59"/>
    </row>
    <row customHeight="1" ht="17.25">
      <c r="A468" s="57">
        <v>2060399</v>
      </c>
      <c r="B468" s="57" t="s">
        <v>1158</v>
      </c>
      <c r="C468" s="59">
        <v>68</v>
      </c>
    </row>
    <row customHeight="1" ht="17.25">
      <c r="A469" s="57">
        <v>20604</v>
      </c>
      <c r="B469" s="91" t="s">
        <v>1159</v>
      </c>
      <c r="C469" s="58">
        <f>SUM(C470:C473)</f>
        <v>47</v>
      </c>
    </row>
    <row customHeight="1" ht="17.25">
      <c r="A470" s="57">
        <v>2060401</v>
      </c>
      <c r="B470" s="57" t="s">
        <v>1146</v>
      </c>
      <c r="C470" s="59"/>
    </row>
    <row customHeight="1" ht="17.25">
      <c r="A471" s="57">
        <v>2060404</v>
      </c>
      <c r="B471" s="57" t="s">
        <v>1160</v>
      </c>
      <c r="C471" s="59"/>
    </row>
    <row customHeight="1" ht="17.25">
      <c r="A472" s="57">
        <v>2060405</v>
      </c>
      <c r="B472" s="57" t="s">
        <v>1161</v>
      </c>
      <c r="C472" s="59"/>
    </row>
    <row customHeight="1" ht="17.25">
      <c r="A473" s="57">
        <v>2060499</v>
      </c>
      <c r="B473" s="57" t="s">
        <v>1162</v>
      </c>
      <c r="C473" s="59">
        <v>47</v>
      </c>
    </row>
    <row customHeight="1" ht="17.25">
      <c r="A474" s="57">
        <v>20605</v>
      </c>
      <c r="B474" s="91" t="s">
        <v>1163</v>
      </c>
      <c r="C474" s="58">
        <f>SUM(C475:C478)</f>
        <v>40</v>
      </c>
    </row>
    <row customHeight="1" ht="17.25">
      <c r="A475" s="57">
        <v>2060501</v>
      </c>
      <c r="B475" s="57" t="s">
        <v>1146</v>
      </c>
      <c r="C475" s="59"/>
    </row>
    <row customHeight="1" ht="17.25">
      <c r="A476" s="57">
        <v>2060502</v>
      </c>
      <c r="B476" s="57" t="s">
        <v>1164</v>
      </c>
      <c r="C476" s="59"/>
    </row>
    <row customHeight="1" ht="17.25">
      <c r="A477" s="57">
        <v>2060503</v>
      </c>
      <c r="B477" s="57" t="s">
        <v>1165</v>
      </c>
      <c r="C477" s="59"/>
    </row>
    <row customHeight="1" ht="17.25">
      <c r="A478" s="57">
        <v>2060599</v>
      </c>
      <c r="B478" s="57" t="s">
        <v>1166</v>
      </c>
      <c r="C478" s="59">
        <v>40</v>
      </c>
    </row>
    <row customHeight="1" ht="17.25">
      <c r="A479" s="57">
        <v>20606</v>
      </c>
      <c r="B479" s="91" t="s">
        <v>1167</v>
      </c>
      <c r="C479" s="58">
        <f>SUM(C480:C483)</f>
        <v>0</v>
      </c>
    </row>
    <row customHeight="1" ht="17.25">
      <c r="A480" s="57">
        <v>2060601</v>
      </c>
      <c r="B480" s="57" t="s">
        <v>1168</v>
      </c>
      <c r="C480" s="59"/>
    </row>
    <row customHeight="1" ht="17.25">
      <c r="A481" s="57">
        <v>2060602</v>
      </c>
      <c r="B481" s="57" t="s">
        <v>1169</v>
      </c>
      <c r="C481" s="59"/>
    </row>
    <row customHeight="1" ht="17.25">
      <c r="A482" s="57">
        <v>2060603</v>
      </c>
      <c r="B482" s="57" t="s">
        <v>1170</v>
      </c>
      <c r="C482" s="59"/>
    </row>
    <row customHeight="1" ht="17.25">
      <c r="A483" s="57">
        <v>2060699</v>
      </c>
      <c r="B483" s="57" t="s">
        <v>1171</v>
      </c>
      <c r="C483" s="59"/>
    </row>
    <row customHeight="1" ht="17.25">
      <c r="A484" s="57">
        <v>20607</v>
      </c>
      <c r="B484" s="91" t="s">
        <v>1172</v>
      </c>
      <c r="C484" s="58">
        <f>SUM(C485:C490)</f>
        <v>0</v>
      </c>
    </row>
    <row customHeight="1" ht="17.25">
      <c r="A485" s="57">
        <v>2060701</v>
      </c>
      <c r="B485" s="57" t="s">
        <v>1146</v>
      </c>
      <c r="C485" s="59"/>
    </row>
    <row customHeight="1" ht="17.25">
      <c r="A486" s="57">
        <v>2060702</v>
      </c>
      <c r="B486" s="57" t="s">
        <v>1173</v>
      </c>
      <c r="C486" s="59"/>
    </row>
    <row customHeight="1" ht="17.25">
      <c r="A487" s="57">
        <v>2060703</v>
      </c>
      <c r="B487" s="57" t="s">
        <v>1174</v>
      </c>
      <c r="C487" s="59"/>
    </row>
    <row customHeight="1" ht="17.25">
      <c r="A488" s="57">
        <v>2060704</v>
      </c>
      <c r="B488" s="57" t="s">
        <v>1175</v>
      </c>
      <c r="C488" s="59"/>
    </row>
    <row customHeight="1" ht="17.25">
      <c r="A489" s="57">
        <v>2060705</v>
      </c>
      <c r="B489" s="57" t="s">
        <v>1176</v>
      </c>
      <c r="C489" s="59"/>
    </row>
    <row customHeight="1" ht="17.25">
      <c r="A490" s="57">
        <v>2060799</v>
      </c>
      <c r="B490" s="57" t="s">
        <v>1177</v>
      </c>
      <c r="C490" s="59"/>
    </row>
    <row customHeight="1" ht="17.25">
      <c r="A491" s="57">
        <v>20608</v>
      </c>
      <c r="B491" s="91" t="s">
        <v>1178</v>
      </c>
      <c r="C491" s="58">
        <f>SUM(C492:C494)</f>
        <v>0</v>
      </c>
    </row>
    <row customHeight="1" ht="17.25">
      <c r="A492" s="57">
        <v>2060801</v>
      </c>
      <c r="B492" s="57" t="s">
        <v>1179</v>
      </c>
      <c r="C492" s="59"/>
    </row>
    <row customHeight="1" ht="17.25">
      <c r="A493" s="57">
        <v>2060802</v>
      </c>
      <c r="B493" s="57" t="s">
        <v>1180</v>
      </c>
      <c r="C493" s="59"/>
    </row>
    <row customHeight="1" ht="17.25">
      <c r="A494" s="57">
        <v>2060899</v>
      </c>
      <c r="B494" s="57" t="s">
        <v>1181</v>
      </c>
      <c r="C494" s="59"/>
    </row>
    <row customHeight="1" ht="17.25">
      <c r="A495" s="57">
        <v>20609</v>
      </c>
      <c r="B495" s="91" t="s">
        <v>1182</v>
      </c>
      <c r="C495" s="58">
        <f>SUM(C496:C498)</f>
        <v>0</v>
      </c>
    </row>
    <row customHeight="1" ht="17.25">
      <c r="A496" s="57">
        <v>2060901</v>
      </c>
      <c r="B496" s="57" t="s">
        <v>1183</v>
      </c>
      <c r="C496" s="59"/>
    </row>
    <row customHeight="1" ht="17.25">
      <c r="A497" s="57">
        <v>2060902</v>
      </c>
      <c r="B497" s="57" t="s">
        <v>1184</v>
      </c>
      <c r="C497" s="59"/>
    </row>
    <row customHeight="1" ht="17.25">
      <c r="A498" s="57">
        <v>2060999</v>
      </c>
      <c r="B498" s="57" t="s">
        <v>1185</v>
      </c>
      <c r="C498" s="59"/>
    </row>
    <row customHeight="1" ht="17.25">
      <c r="A499" s="57">
        <v>20699</v>
      </c>
      <c r="B499" s="91" t="s">
        <v>1186</v>
      </c>
      <c r="C499" s="58">
        <f>SUM(C500:C503)</f>
        <v>16052</v>
      </c>
    </row>
    <row customHeight="1" ht="17.25">
      <c r="A500" s="57">
        <v>2069901</v>
      </c>
      <c r="B500" s="57" t="s">
        <v>1187</v>
      </c>
      <c r="C500" s="59"/>
    </row>
    <row customHeight="1" ht="17.25">
      <c r="A501" s="57">
        <v>2069902</v>
      </c>
      <c r="B501" s="57" t="s">
        <v>1188</v>
      </c>
      <c r="C501" s="59"/>
    </row>
    <row customHeight="1" ht="17.25">
      <c r="A502" s="57">
        <v>2069903</v>
      </c>
      <c r="B502" s="57" t="s">
        <v>1189</v>
      </c>
      <c r="C502" s="59"/>
    </row>
    <row customHeight="1" ht="17.25">
      <c r="A503" s="57">
        <v>2069999</v>
      </c>
      <c r="B503" s="57" t="s">
        <v>1190</v>
      </c>
      <c r="C503" s="59">
        <v>16052</v>
      </c>
    </row>
    <row customHeight="1" ht="17.25">
      <c r="A504" s="57">
        <v>207</v>
      </c>
      <c r="B504" s="91" t="s">
        <v>1191</v>
      </c>
      <c r="C504" s="58">
        <f>SUM(C505,C521,C529,C540,C549,C557)</f>
        <v>2771</v>
      </c>
    </row>
    <row customHeight="1" ht="17.25">
      <c r="A505" s="57">
        <v>20701</v>
      </c>
      <c r="B505" s="91" t="s">
        <v>1192</v>
      </c>
      <c r="C505" s="58">
        <f>SUM(C506:C520)</f>
        <v>985</v>
      </c>
    </row>
    <row customHeight="1" ht="17.25">
      <c r="A506" s="57">
        <v>2070101</v>
      </c>
      <c r="B506" s="57" t="s">
        <v>861</v>
      </c>
      <c r="C506" s="59">
        <v>323</v>
      </c>
    </row>
    <row customHeight="1" ht="17.25">
      <c r="A507" s="57">
        <v>2070102</v>
      </c>
      <c r="B507" s="57" t="s">
        <v>862</v>
      </c>
      <c r="C507" s="59"/>
    </row>
    <row customHeight="1" ht="17.25">
      <c r="A508" s="57">
        <v>2070103</v>
      </c>
      <c r="B508" s="57" t="s">
        <v>863</v>
      </c>
      <c r="C508" s="59"/>
    </row>
    <row customHeight="1" ht="17.25">
      <c r="A509" s="57">
        <v>2070104</v>
      </c>
      <c r="B509" s="57" t="s">
        <v>1193</v>
      </c>
      <c r="C509" s="59">
        <v>40</v>
      </c>
    </row>
    <row customHeight="1" ht="17.25">
      <c r="A510" s="57">
        <v>2070105</v>
      </c>
      <c r="B510" s="57" t="s">
        <v>1194</v>
      </c>
      <c r="C510" s="59"/>
    </row>
    <row customHeight="1" ht="17.25">
      <c r="A511" s="57">
        <v>2070106</v>
      </c>
      <c r="B511" s="57" t="s">
        <v>1195</v>
      </c>
      <c r="C511" s="59"/>
    </row>
    <row customHeight="1" ht="17.25">
      <c r="A512" s="57">
        <v>2070107</v>
      </c>
      <c r="B512" s="57" t="s">
        <v>1196</v>
      </c>
      <c r="C512" s="59">
        <v>181</v>
      </c>
    </row>
    <row customHeight="1" ht="17.25">
      <c r="A513" s="57">
        <v>2070108</v>
      </c>
      <c r="B513" s="57" t="s">
        <v>1197</v>
      </c>
      <c r="C513" s="59"/>
    </row>
    <row customHeight="1" ht="17.25">
      <c r="A514" s="57">
        <v>2070109</v>
      </c>
      <c r="B514" s="57" t="s">
        <v>1198</v>
      </c>
      <c r="C514" s="59"/>
    </row>
    <row customHeight="1" ht="17.25">
      <c r="A515" s="57">
        <v>2070110</v>
      </c>
      <c r="B515" s="57" t="s">
        <v>1199</v>
      </c>
      <c r="C515" s="59"/>
    </row>
    <row customHeight="1" ht="17.25">
      <c r="A516" s="57">
        <v>2070111</v>
      </c>
      <c r="B516" s="57" t="s">
        <v>1200</v>
      </c>
      <c r="C516" s="59">
        <v>2</v>
      </c>
    </row>
    <row customHeight="1" ht="17.25">
      <c r="A517" s="57">
        <v>2070112</v>
      </c>
      <c r="B517" s="57" t="s">
        <v>1201</v>
      </c>
      <c r="C517" s="59">
        <v>179</v>
      </c>
    </row>
    <row customHeight="1" ht="17.25">
      <c r="A518" s="57">
        <v>2070113</v>
      </c>
      <c r="B518" s="57" t="s">
        <v>1202</v>
      </c>
      <c r="C518" s="59"/>
    </row>
    <row customHeight="1" ht="17.25">
      <c r="A519" s="57">
        <v>2070114</v>
      </c>
      <c r="B519" s="57" t="s">
        <v>1203</v>
      </c>
      <c r="C519" s="59">
        <v>42</v>
      </c>
    </row>
    <row customHeight="1" ht="17.25">
      <c r="A520" s="57">
        <v>2070199</v>
      </c>
      <c r="B520" s="57" t="s">
        <v>1204</v>
      </c>
      <c r="C520" s="59">
        <v>218</v>
      </c>
    </row>
    <row customHeight="1" ht="17.25">
      <c r="A521" s="57">
        <v>20702</v>
      </c>
      <c r="B521" s="91" t="s">
        <v>1205</v>
      </c>
      <c r="C521" s="58">
        <f>SUM(C522:C528)</f>
        <v>272</v>
      </c>
    </row>
    <row customHeight="1" ht="17.25">
      <c r="A522" s="57">
        <v>2070201</v>
      </c>
      <c r="B522" s="57" t="s">
        <v>861</v>
      </c>
      <c r="C522" s="59">
        <v>109</v>
      </c>
    </row>
    <row customHeight="1" ht="17.25">
      <c r="A523" s="57">
        <v>2070202</v>
      </c>
      <c r="B523" s="57" t="s">
        <v>862</v>
      </c>
      <c r="C523" s="59"/>
    </row>
    <row customHeight="1" ht="17.25">
      <c r="A524" s="57">
        <v>2070203</v>
      </c>
      <c r="B524" s="57" t="s">
        <v>863</v>
      </c>
      <c r="C524" s="59"/>
    </row>
    <row customHeight="1" ht="17.25">
      <c r="A525" s="57">
        <v>2070204</v>
      </c>
      <c r="B525" s="57" t="s">
        <v>1206</v>
      </c>
      <c r="C525" s="59">
        <v>163</v>
      </c>
    </row>
    <row customHeight="1" ht="17.25">
      <c r="A526" s="57">
        <v>2070205</v>
      </c>
      <c r="B526" s="57" t="s">
        <v>1207</v>
      </c>
      <c r="C526" s="59"/>
    </row>
    <row customHeight="1" ht="17.25">
      <c r="A527" s="57">
        <v>2070206</v>
      </c>
      <c r="B527" s="57" t="s">
        <v>1208</v>
      </c>
      <c r="C527" s="59"/>
    </row>
    <row customHeight="1" ht="17.25">
      <c r="A528" s="57">
        <v>2070299</v>
      </c>
      <c r="B528" s="57" t="s">
        <v>1209</v>
      </c>
      <c r="C528" s="59"/>
    </row>
    <row customHeight="1" ht="17.25">
      <c r="A529" s="57">
        <v>20703</v>
      </c>
      <c r="B529" s="91" t="s">
        <v>1210</v>
      </c>
      <c r="C529" s="58">
        <f>SUM(C530:C539)</f>
        <v>1101</v>
      </c>
    </row>
    <row customHeight="1" ht="17.25">
      <c r="A530" s="57">
        <v>2070301</v>
      </c>
      <c r="B530" s="57" t="s">
        <v>861</v>
      </c>
      <c r="C530" s="59"/>
    </row>
    <row customHeight="1" ht="17.25">
      <c r="A531" s="57">
        <v>2070302</v>
      </c>
      <c r="B531" s="57" t="s">
        <v>862</v>
      </c>
      <c r="C531" s="59"/>
    </row>
    <row customHeight="1" ht="17.25">
      <c r="A532" s="57">
        <v>2070303</v>
      </c>
      <c r="B532" s="57" t="s">
        <v>863</v>
      </c>
      <c r="C532" s="59"/>
    </row>
    <row customHeight="1" ht="17.25">
      <c r="A533" s="57">
        <v>2070304</v>
      </c>
      <c r="B533" s="57" t="s">
        <v>1211</v>
      </c>
      <c r="C533" s="59"/>
    </row>
    <row customHeight="1" ht="17.25">
      <c r="A534" s="57">
        <v>2070305</v>
      </c>
      <c r="B534" s="57" t="s">
        <v>1212</v>
      </c>
      <c r="C534" s="59"/>
    </row>
    <row customHeight="1" ht="17.25">
      <c r="A535" s="57">
        <v>2070306</v>
      </c>
      <c r="B535" s="57" t="s">
        <v>1213</v>
      </c>
      <c r="C535" s="59"/>
    </row>
    <row customHeight="1" ht="17.25">
      <c r="A536" s="57">
        <v>2070307</v>
      </c>
      <c r="B536" s="57" t="s">
        <v>1214</v>
      </c>
      <c r="C536" s="59">
        <v>67</v>
      </c>
    </row>
    <row customHeight="1" ht="17.25">
      <c r="A537" s="57">
        <v>2070308</v>
      </c>
      <c r="B537" s="57" t="s">
        <v>1215</v>
      </c>
      <c r="C537" s="59">
        <v>1034</v>
      </c>
    </row>
    <row customHeight="1" ht="17.25">
      <c r="A538" s="57">
        <v>2070309</v>
      </c>
      <c r="B538" s="57" t="s">
        <v>1216</v>
      </c>
      <c r="C538" s="59"/>
    </row>
    <row customHeight="1" ht="17.25">
      <c r="A539" s="57">
        <v>2070399</v>
      </c>
      <c r="B539" s="57" t="s">
        <v>1217</v>
      </c>
      <c r="C539" s="59"/>
    </row>
    <row customHeight="1" ht="17.25">
      <c r="A540" s="57">
        <v>20706</v>
      </c>
      <c r="B540" s="75" t="s">
        <v>1218</v>
      </c>
      <c r="C540" s="58">
        <f>SUM(C541:C548)</f>
        <v>9</v>
      </c>
    </row>
    <row customHeight="1" ht="17.25">
      <c r="A541" s="57">
        <v>2070601</v>
      </c>
      <c r="B541" s="60" t="s">
        <v>861</v>
      </c>
      <c r="C541" s="59"/>
    </row>
    <row customHeight="1" ht="17.25">
      <c r="A542" s="57">
        <v>2070602</v>
      </c>
      <c r="B542" s="60" t="s">
        <v>862</v>
      </c>
      <c r="C542" s="59"/>
    </row>
    <row customHeight="1" ht="17.25">
      <c r="A543" s="57">
        <v>2070603</v>
      </c>
      <c r="B543" s="60" t="s">
        <v>863</v>
      </c>
      <c r="C543" s="59"/>
    </row>
    <row customHeight="1" ht="17.25">
      <c r="A544" s="57">
        <v>2070604</v>
      </c>
      <c r="B544" s="60" t="s">
        <v>1219</v>
      </c>
      <c r="C544" s="59"/>
    </row>
    <row customHeight="1" ht="17.25">
      <c r="A545" s="57">
        <v>2070605</v>
      </c>
      <c r="B545" s="60" t="s">
        <v>1220</v>
      </c>
      <c r="C545" s="59"/>
    </row>
    <row customHeight="1" ht="17.25">
      <c r="A546" s="57">
        <v>2070606</v>
      </c>
      <c r="B546" s="60" t="s">
        <v>1221</v>
      </c>
      <c r="C546" s="59"/>
    </row>
    <row customHeight="1" ht="17.25">
      <c r="A547" s="57">
        <v>2070607</v>
      </c>
      <c r="B547" s="60" t="s">
        <v>1222</v>
      </c>
      <c r="C547" s="59">
        <v>9</v>
      </c>
    </row>
    <row customHeight="1" ht="17.25">
      <c r="A548" s="57">
        <v>2070699</v>
      </c>
      <c r="B548" s="60" t="s">
        <v>1223</v>
      </c>
      <c r="C548" s="59"/>
    </row>
    <row customHeight="1" ht="17.25">
      <c r="A549" s="57">
        <v>20708</v>
      </c>
      <c r="B549" s="75" t="s">
        <v>1224</v>
      </c>
      <c r="C549" s="58">
        <f>SUM(C550:C556)</f>
        <v>393</v>
      </c>
    </row>
    <row customHeight="1" ht="17.25">
      <c r="A550" s="57">
        <v>2070801</v>
      </c>
      <c r="B550" s="60" t="s">
        <v>861</v>
      </c>
      <c r="C550" s="59">
        <v>148</v>
      </c>
    </row>
    <row customHeight="1" ht="17.25">
      <c r="A551" s="57">
        <v>2070802</v>
      </c>
      <c r="B551" s="60" t="s">
        <v>862</v>
      </c>
      <c r="C551" s="59"/>
    </row>
    <row customHeight="1" ht="17.25">
      <c r="A552" s="57">
        <v>2070803</v>
      </c>
      <c r="B552" s="60" t="s">
        <v>863</v>
      </c>
      <c r="C552" s="59"/>
    </row>
    <row customHeight="1" ht="17.25">
      <c r="A553" s="57">
        <v>2070806</v>
      </c>
      <c r="B553" s="60" t="s">
        <v>1225</v>
      </c>
      <c r="C553" s="59"/>
    </row>
    <row customHeight="1" ht="17.25">
      <c r="A554" s="57">
        <v>2070807</v>
      </c>
      <c r="B554" s="60" t="s">
        <v>1226</v>
      </c>
      <c r="C554" s="59"/>
    </row>
    <row customHeight="1" ht="17.25">
      <c r="A555" s="57">
        <v>2070808</v>
      </c>
      <c r="B555" s="60" t="s">
        <v>1227</v>
      </c>
      <c r="C555" s="59"/>
    </row>
    <row customHeight="1" ht="17.25">
      <c r="A556" s="57">
        <v>2070899</v>
      </c>
      <c r="B556" s="60" t="s">
        <v>1228</v>
      </c>
      <c r="C556" s="59">
        <v>245</v>
      </c>
    </row>
    <row customHeight="1" ht="17.25">
      <c r="A557" s="57">
        <v>20799</v>
      </c>
      <c r="B557" s="91" t="s">
        <v>1229</v>
      </c>
      <c r="C557" s="58">
        <f>SUM(C558:C560)</f>
        <v>11</v>
      </c>
    </row>
    <row customHeight="1" ht="17.25">
      <c r="A558" s="57">
        <v>2079902</v>
      </c>
      <c r="B558" s="57" t="s">
        <v>1230</v>
      </c>
      <c r="C558" s="59">
        <v>11</v>
      </c>
    </row>
    <row customHeight="1" ht="17.25">
      <c r="A559" s="57">
        <v>2079903</v>
      </c>
      <c r="B559" s="57" t="s">
        <v>1231</v>
      </c>
      <c r="C559" s="59"/>
    </row>
    <row customHeight="1" ht="17.25">
      <c r="A560" s="57">
        <v>2079999</v>
      </c>
      <c r="B560" s="57" t="s">
        <v>1232</v>
      </c>
      <c r="C560" s="59"/>
    </row>
    <row customHeight="1" ht="17.25">
      <c r="A561" s="57">
        <v>208</v>
      </c>
      <c r="B561" s="91" t="s">
        <v>1233</v>
      </c>
      <c r="C561" s="58">
        <f>SUM(C562,C581,C589,C591,C600,C604,C614,C623,C630,C638,C647,C653,C656,C659,C662,C665,C668,C672,C676,C685,C688)</f>
        <v>36078</v>
      </c>
    </row>
    <row customHeight="1" ht="17.25">
      <c r="A562" s="57">
        <v>20801</v>
      </c>
      <c r="B562" s="91" t="s">
        <v>1234</v>
      </c>
      <c r="C562" s="58">
        <f>SUM(C563:C580)</f>
        <v>713</v>
      </c>
    </row>
    <row customHeight="1" ht="17.25">
      <c r="A563" s="57">
        <v>2080101</v>
      </c>
      <c r="B563" s="57" t="s">
        <v>861</v>
      </c>
      <c r="C563" s="59">
        <v>547</v>
      </c>
    </row>
    <row customHeight="1" ht="17.25">
      <c r="A564" s="57">
        <v>2080102</v>
      </c>
      <c r="B564" s="57" t="s">
        <v>862</v>
      </c>
      <c r="C564" s="59"/>
    </row>
    <row customHeight="1" ht="17.25">
      <c r="A565" s="57">
        <v>2080103</v>
      </c>
      <c r="B565" s="57" t="s">
        <v>863</v>
      </c>
      <c r="C565" s="59"/>
    </row>
    <row customHeight="1" ht="17.25">
      <c r="A566" s="57">
        <v>2080104</v>
      </c>
      <c r="B566" s="57" t="s">
        <v>1235</v>
      </c>
      <c r="C566" s="59"/>
    </row>
    <row customHeight="1" ht="17.25">
      <c r="A567" s="57">
        <v>2080105</v>
      </c>
      <c r="B567" s="57" t="s">
        <v>1236</v>
      </c>
      <c r="C567" s="59"/>
    </row>
    <row customHeight="1" ht="17.25">
      <c r="A568" s="57">
        <v>2080106</v>
      </c>
      <c r="B568" s="57" t="s">
        <v>1237</v>
      </c>
      <c r="C568" s="59"/>
    </row>
    <row customHeight="1" ht="17.25">
      <c r="A569" s="57">
        <v>2080107</v>
      </c>
      <c r="B569" s="57" t="s">
        <v>1238</v>
      </c>
      <c r="C569" s="59"/>
    </row>
    <row customHeight="1" ht="17.25">
      <c r="A570" s="57">
        <v>2080108</v>
      </c>
      <c r="B570" s="57" t="s">
        <v>901</v>
      </c>
      <c r="C570" s="59"/>
    </row>
    <row customHeight="1" ht="17.25">
      <c r="A571" s="57">
        <v>2080109</v>
      </c>
      <c r="B571" s="57" t="s">
        <v>1239</v>
      </c>
      <c r="C571" s="59"/>
    </row>
    <row customHeight="1" ht="17.25">
      <c r="A572" s="57">
        <v>2080110</v>
      </c>
      <c r="B572" s="57" t="s">
        <v>1240</v>
      </c>
      <c r="C572" s="59"/>
    </row>
    <row customHeight="1" ht="17.25">
      <c r="A573" s="57">
        <v>2080111</v>
      </c>
      <c r="B573" s="57" t="s">
        <v>1241</v>
      </c>
      <c r="C573" s="59"/>
    </row>
    <row customHeight="1" ht="17.25">
      <c r="A574" s="57">
        <v>2080112</v>
      </c>
      <c r="B574" s="57" t="s">
        <v>1242</v>
      </c>
      <c r="C574" s="59"/>
    </row>
    <row customHeight="1" ht="17.25">
      <c r="A575" s="57">
        <v>2080113</v>
      </c>
      <c r="B575" s="57" t="s">
        <v>1243</v>
      </c>
      <c r="C575" s="59"/>
    </row>
    <row customHeight="1" ht="17.25">
      <c r="A576" s="57">
        <v>2080114</v>
      </c>
      <c r="B576" s="57" t="s">
        <v>1244</v>
      </c>
      <c r="C576" s="59"/>
    </row>
    <row customHeight="1" ht="17.25">
      <c r="A577" s="57">
        <v>2080115</v>
      </c>
      <c r="B577" s="57" t="s">
        <v>1245</v>
      </c>
      <c r="C577" s="59"/>
    </row>
    <row customHeight="1" ht="17.25">
      <c r="A578" s="57">
        <v>2080116</v>
      </c>
      <c r="B578" s="57" t="s">
        <v>1246</v>
      </c>
      <c r="C578" s="59"/>
    </row>
    <row customHeight="1" ht="17.25">
      <c r="A579" s="57">
        <v>2080150</v>
      </c>
      <c r="B579" s="57" t="s">
        <v>870</v>
      </c>
      <c r="C579" s="59"/>
    </row>
    <row customHeight="1" ht="17.25">
      <c r="A580" s="57">
        <v>2080199</v>
      </c>
      <c r="B580" s="57" t="s">
        <v>1247</v>
      </c>
      <c r="C580" s="59">
        <v>166</v>
      </c>
    </row>
    <row customHeight="1" ht="17.25">
      <c r="A581" s="57">
        <v>20802</v>
      </c>
      <c r="B581" s="91" t="s">
        <v>1248</v>
      </c>
      <c r="C581" s="58">
        <f>SUM(C582:C588)</f>
        <v>1075</v>
      </c>
    </row>
    <row customHeight="1" ht="17.25">
      <c r="A582" s="57">
        <v>2080201</v>
      </c>
      <c r="B582" s="57" t="s">
        <v>861</v>
      </c>
      <c r="C582" s="59">
        <v>204</v>
      </c>
    </row>
    <row customHeight="1" ht="17.25">
      <c r="A583" s="57">
        <v>2080202</v>
      </c>
      <c r="B583" s="57" t="s">
        <v>862</v>
      </c>
      <c r="C583" s="59">
        <v>53</v>
      </c>
    </row>
    <row customHeight="1" ht="17.25">
      <c r="A584" s="57">
        <v>2080203</v>
      </c>
      <c r="B584" s="57" t="s">
        <v>863</v>
      </c>
      <c r="C584" s="59"/>
    </row>
    <row customHeight="1" ht="17.25">
      <c r="A585" s="57">
        <v>2080206</v>
      </c>
      <c r="B585" s="57" t="s">
        <v>1249</v>
      </c>
      <c r="C585" s="59"/>
    </row>
    <row customHeight="1" ht="17.25">
      <c r="A586" s="57">
        <v>2080207</v>
      </c>
      <c r="B586" s="57" t="s">
        <v>1250</v>
      </c>
      <c r="C586" s="59"/>
    </row>
    <row customHeight="1" ht="17.25">
      <c r="A587" s="57">
        <v>2080208</v>
      </c>
      <c r="B587" s="57" t="s">
        <v>1251</v>
      </c>
      <c r="C587" s="59">
        <v>674</v>
      </c>
    </row>
    <row customHeight="1" ht="17.25">
      <c r="A588" s="57">
        <v>2080299</v>
      </c>
      <c r="B588" s="57" t="s">
        <v>1252</v>
      </c>
      <c r="C588" s="59">
        <v>144</v>
      </c>
    </row>
    <row customHeight="1" ht="17.25">
      <c r="A589" s="57">
        <v>20804</v>
      </c>
      <c r="B589" s="91" t="s">
        <v>1253</v>
      </c>
      <c r="C589" s="58">
        <f>C590</f>
        <v>0</v>
      </c>
    </row>
    <row customHeight="1" ht="17.25">
      <c r="A590" s="57">
        <v>2080402</v>
      </c>
      <c r="B590" s="57" t="s">
        <v>1254</v>
      </c>
      <c r="C590" s="59"/>
    </row>
    <row customHeight="1" ht="17.25">
      <c r="A591" s="57">
        <v>20805</v>
      </c>
      <c r="B591" s="91" t="s">
        <v>1255</v>
      </c>
      <c r="C591" s="58">
        <f>SUM(C592:C599)</f>
        <v>22398</v>
      </c>
    </row>
    <row customHeight="1" ht="17.25">
      <c r="A592" s="57">
        <v>2080501</v>
      </c>
      <c r="B592" s="57" t="s">
        <v>1256</v>
      </c>
      <c r="C592" s="59">
        <v>2026</v>
      </c>
    </row>
    <row customHeight="1" ht="17.25">
      <c r="A593" s="57">
        <v>2080502</v>
      </c>
      <c r="B593" s="57" t="s">
        <v>1257</v>
      </c>
      <c r="C593" s="59">
        <v>245</v>
      </c>
    </row>
    <row customHeight="1" ht="17.25">
      <c r="A594" s="57">
        <v>2080503</v>
      </c>
      <c r="B594" s="57" t="s">
        <v>1258</v>
      </c>
      <c r="C594" s="59"/>
    </row>
    <row customHeight="1" ht="17.25">
      <c r="A595" s="57">
        <v>2080505</v>
      </c>
      <c r="B595" s="57" t="s">
        <v>1259</v>
      </c>
      <c r="C595" s="59">
        <v>8450</v>
      </c>
    </row>
    <row customHeight="1" ht="17.25">
      <c r="A596" s="57">
        <v>2080506</v>
      </c>
      <c r="B596" s="57" t="s">
        <v>1260</v>
      </c>
      <c r="C596" s="59">
        <v>362</v>
      </c>
    </row>
    <row customHeight="1" ht="17.25">
      <c r="A597" s="57">
        <v>2080507</v>
      </c>
      <c r="B597" s="57" t="s">
        <v>1261</v>
      </c>
      <c r="C597" s="59">
        <v>11315</v>
      </c>
    </row>
    <row customHeight="1" ht="17.25">
      <c r="A598" s="57">
        <v>2080508</v>
      </c>
      <c r="B598" s="57" t="s">
        <v>1262</v>
      </c>
      <c r="C598" s="59"/>
    </row>
    <row customHeight="1" ht="17.25">
      <c r="A599" s="57">
        <v>2080599</v>
      </c>
      <c r="B599" s="57" t="s">
        <v>1263</v>
      </c>
      <c r="C599" s="59"/>
    </row>
    <row customHeight="1" ht="17.25">
      <c r="A600" s="57">
        <v>20806</v>
      </c>
      <c r="B600" s="91" t="s">
        <v>1264</v>
      </c>
      <c r="C600" s="58">
        <f>SUM(C601:C603)</f>
        <v>533</v>
      </c>
    </row>
    <row customHeight="1" ht="17.25">
      <c r="A601" s="57">
        <v>2080601</v>
      </c>
      <c r="B601" s="57" t="s">
        <v>1265</v>
      </c>
      <c r="C601" s="59">
        <v>526</v>
      </c>
    </row>
    <row customHeight="1" ht="17.25">
      <c r="A602" s="57">
        <v>2080602</v>
      </c>
      <c r="B602" s="57" t="s">
        <v>1266</v>
      </c>
      <c r="C602" s="59"/>
    </row>
    <row customHeight="1" ht="17.25">
      <c r="A603" s="57">
        <v>2080699</v>
      </c>
      <c r="B603" s="57" t="s">
        <v>1267</v>
      </c>
      <c r="C603" s="59">
        <v>7</v>
      </c>
    </row>
    <row customHeight="1" ht="17.25">
      <c r="A604" s="57">
        <v>20807</v>
      </c>
      <c r="B604" s="91" t="s">
        <v>1268</v>
      </c>
      <c r="C604" s="58">
        <f>SUM(C605:C613)</f>
        <v>400</v>
      </c>
    </row>
    <row customHeight="1" ht="17.25">
      <c r="A605" s="57">
        <v>2080701</v>
      </c>
      <c r="B605" s="57" t="s">
        <v>1269</v>
      </c>
      <c r="C605" s="59"/>
    </row>
    <row customHeight="1" ht="17.25">
      <c r="A606" s="57">
        <v>2080702</v>
      </c>
      <c r="B606" s="57" t="s">
        <v>1270</v>
      </c>
      <c r="C606" s="59"/>
    </row>
    <row customHeight="1" ht="17.25">
      <c r="A607" s="57">
        <v>2080704</v>
      </c>
      <c r="B607" s="57" t="s">
        <v>1271</v>
      </c>
      <c r="C607" s="59"/>
    </row>
    <row customHeight="1" ht="17.25">
      <c r="A608" s="57">
        <v>2080705</v>
      </c>
      <c r="B608" s="57" t="s">
        <v>1272</v>
      </c>
      <c r="C608" s="59">
        <v>400</v>
      </c>
    </row>
    <row customHeight="1" ht="17.25">
      <c r="A609" s="57">
        <v>2080709</v>
      </c>
      <c r="B609" s="57" t="s">
        <v>1273</v>
      </c>
      <c r="C609" s="59"/>
    </row>
    <row customHeight="1" ht="17.25">
      <c r="A610" s="57">
        <v>2080711</v>
      </c>
      <c r="B610" s="57" t="s">
        <v>1274</v>
      </c>
      <c r="C610" s="59"/>
    </row>
    <row customHeight="1" ht="17.25">
      <c r="A611" s="57">
        <v>2080712</v>
      </c>
      <c r="B611" s="57" t="s">
        <v>1275</v>
      </c>
      <c r="C611" s="59"/>
    </row>
    <row customHeight="1" ht="17.25">
      <c r="A612" s="57">
        <v>2080713</v>
      </c>
      <c r="B612" s="57" t="s">
        <v>1276</v>
      </c>
      <c r="C612" s="59"/>
    </row>
    <row customHeight="1" ht="17.25">
      <c r="A613" s="57">
        <v>2080799</v>
      </c>
      <c r="B613" s="57" t="s">
        <v>1277</v>
      </c>
      <c r="C613" s="59"/>
    </row>
    <row customHeight="1" ht="17.25">
      <c r="A614" s="57">
        <v>20808</v>
      </c>
      <c r="B614" s="91" t="s">
        <v>1278</v>
      </c>
      <c r="C614" s="58">
        <f>SUM(C615:C622)</f>
        <v>3014</v>
      </c>
    </row>
    <row customHeight="1" ht="17.25">
      <c r="A615" s="57">
        <v>2080801</v>
      </c>
      <c r="B615" s="57" t="s">
        <v>1279</v>
      </c>
      <c r="C615" s="59">
        <v>736</v>
      </c>
    </row>
    <row customHeight="1" ht="17.25">
      <c r="A616" s="57">
        <v>2080802</v>
      </c>
      <c r="B616" s="57" t="s">
        <v>1280</v>
      </c>
      <c r="C616" s="59">
        <v>1597</v>
      </c>
    </row>
    <row customHeight="1" ht="17.25">
      <c r="A617" s="57">
        <v>2080803</v>
      </c>
      <c r="B617" s="57" t="s">
        <v>1281</v>
      </c>
      <c r="C617" s="59">
        <v>83</v>
      </c>
    </row>
    <row customHeight="1" ht="17.25">
      <c r="A618" s="57">
        <v>2080805</v>
      </c>
      <c r="B618" s="57" t="s">
        <v>1282</v>
      </c>
      <c r="C618" s="59">
        <v>598</v>
      </c>
    </row>
    <row customHeight="1" ht="17.25">
      <c r="A619" s="57">
        <v>2080806</v>
      </c>
      <c r="B619" s="57" t="s">
        <v>1283</v>
      </c>
      <c r="C619" s="59"/>
    </row>
    <row customHeight="1" ht="17.25">
      <c r="A620" s="57">
        <v>2080807</v>
      </c>
      <c r="B620" s="57" t="s">
        <v>1284</v>
      </c>
      <c r="C620" s="59"/>
    </row>
    <row customHeight="1" ht="17.25">
      <c r="A621" s="57">
        <v>2080808</v>
      </c>
      <c r="B621" s="57" t="s">
        <v>1285</v>
      </c>
      <c r="C621" s="59"/>
    </row>
    <row customHeight="1" ht="17.25">
      <c r="A622" s="57">
        <v>2080899</v>
      </c>
      <c r="B622" s="57" t="s">
        <v>1286</v>
      </c>
      <c r="C622" s="59"/>
    </row>
    <row customHeight="1" ht="17.25">
      <c r="A623" s="57">
        <v>20809</v>
      </c>
      <c r="B623" s="91" t="s">
        <v>1287</v>
      </c>
      <c r="C623" s="58">
        <f>SUM(C624:C629)</f>
        <v>189</v>
      </c>
    </row>
    <row customHeight="1" ht="17.25">
      <c r="A624" s="57">
        <v>2080901</v>
      </c>
      <c r="B624" s="57" t="s">
        <v>1288</v>
      </c>
      <c r="C624" s="59">
        <v>142</v>
      </c>
    </row>
    <row customHeight="1" ht="17.25">
      <c r="A625" s="57">
        <v>2080902</v>
      </c>
      <c r="B625" s="57" t="s">
        <v>1289</v>
      </c>
      <c r="C625" s="59"/>
    </row>
    <row customHeight="1" ht="17.25">
      <c r="A626" s="57">
        <v>2080903</v>
      </c>
      <c r="B626" s="57" t="s">
        <v>1290</v>
      </c>
      <c r="C626" s="59">
        <v>27</v>
      </c>
    </row>
    <row customHeight="1" ht="17.25">
      <c r="A627" s="57">
        <v>2080904</v>
      </c>
      <c r="B627" s="57" t="s">
        <v>1291</v>
      </c>
      <c r="C627" s="59"/>
    </row>
    <row customHeight="1" ht="17.25">
      <c r="A628" s="57">
        <v>2080905</v>
      </c>
      <c r="B628" s="57" t="s">
        <v>1292</v>
      </c>
      <c r="C628" s="59"/>
    </row>
    <row customHeight="1" ht="17.25">
      <c r="A629" s="57">
        <v>2080999</v>
      </c>
      <c r="B629" s="57" t="s">
        <v>1293</v>
      </c>
      <c r="C629" s="59">
        <v>20</v>
      </c>
    </row>
    <row customHeight="1" ht="17.25">
      <c r="A630" s="57">
        <v>20810</v>
      </c>
      <c r="B630" s="91" t="s">
        <v>1294</v>
      </c>
      <c r="C630" s="58">
        <f>SUM(C631:C637)</f>
        <v>540</v>
      </c>
    </row>
    <row customHeight="1" ht="17.25">
      <c r="A631" s="57">
        <v>2081001</v>
      </c>
      <c r="B631" s="57" t="s">
        <v>1295</v>
      </c>
      <c r="C631" s="59"/>
    </row>
    <row customHeight="1" ht="17.25">
      <c r="A632" s="57">
        <v>2081002</v>
      </c>
      <c r="B632" s="57" t="s">
        <v>1296</v>
      </c>
      <c r="C632" s="59">
        <v>526</v>
      </c>
    </row>
    <row customHeight="1" ht="17.25">
      <c r="A633" s="57">
        <v>2081003</v>
      </c>
      <c r="B633" s="57" t="s">
        <v>1297</v>
      </c>
      <c r="C633" s="59"/>
    </row>
    <row customHeight="1" ht="17.25">
      <c r="A634" s="57">
        <v>2081004</v>
      </c>
      <c r="B634" s="57" t="s">
        <v>1298</v>
      </c>
      <c r="C634" s="59">
        <v>14</v>
      </c>
    </row>
    <row customHeight="1" ht="17.25">
      <c r="A635" s="57">
        <v>2081005</v>
      </c>
      <c r="B635" s="57" t="s">
        <v>1299</v>
      </c>
      <c r="C635" s="59"/>
    </row>
    <row customHeight="1" ht="17.25">
      <c r="A636" s="57">
        <v>2081006</v>
      </c>
      <c r="B636" s="57" t="s">
        <v>1300</v>
      </c>
      <c r="C636" s="59"/>
    </row>
    <row customHeight="1" ht="17.25">
      <c r="A637" s="57">
        <v>2081099</v>
      </c>
      <c r="B637" s="57" t="s">
        <v>1301</v>
      </c>
      <c r="C637" s="59"/>
    </row>
    <row customHeight="1" ht="17.25">
      <c r="A638" s="57">
        <v>20811</v>
      </c>
      <c r="B638" s="91" t="s">
        <v>1302</v>
      </c>
      <c r="C638" s="58">
        <f>SUM(C639:C646)</f>
        <v>972</v>
      </c>
    </row>
    <row customHeight="1" ht="17.25">
      <c r="A639" s="57">
        <v>2081101</v>
      </c>
      <c r="B639" s="57" t="s">
        <v>861</v>
      </c>
      <c r="C639" s="59">
        <v>83</v>
      </c>
    </row>
    <row customHeight="1" ht="17.25">
      <c r="A640" s="57">
        <v>2081102</v>
      </c>
      <c r="B640" s="57" t="s">
        <v>862</v>
      </c>
      <c r="C640" s="59"/>
    </row>
    <row customHeight="1" ht="17.25">
      <c r="A641" s="57">
        <v>2081103</v>
      </c>
      <c r="B641" s="57" t="s">
        <v>863</v>
      </c>
      <c r="C641" s="59"/>
    </row>
    <row customHeight="1" ht="17.25">
      <c r="A642" s="57">
        <v>2081104</v>
      </c>
      <c r="B642" s="57" t="s">
        <v>1303</v>
      </c>
      <c r="C642" s="59">
        <v>77</v>
      </c>
    </row>
    <row customHeight="1" ht="17.25">
      <c r="A643" s="57">
        <v>2081105</v>
      </c>
      <c r="B643" s="57" t="s">
        <v>1304</v>
      </c>
      <c r="C643" s="59"/>
    </row>
    <row customHeight="1" ht="17.25">
      <c r="A644" s="57">
        <v>2081106</v>
      </c>
      <c r="B644" s="57" t="s">
        <v>1305</v>
      </c>
      <c r="C644" s="59"/>
    </row>
    <row customHeight="1" ht="17.25">
      <c r="A645" s="57">
        <v>2081107</v>
      </c>
      <c r="B645" s="57" t="s">
        <v>1306</v>
      </c>
      <c r="C645" s="59">
        <v>733</v>
      </c>
    </row>
    <row customHeight="1" ht="17.25">
      <c r="A646" s="57">
        <v>2081199</v>
      </c>
      <c r="B646" s="57" t="s">
        <v>1307</v>
      </c>
      <c r="C646" s="59">
        <v>79</v>
      </c>
    </row>
    <row customHeight="1" ht="17.25">
      <c r="A647" s="57">
        <v>20816</v>
      </c>
      <c r="B647" s="91" t="s">
        <v>1308</v>
      </c>
      <c r="C647" s="58">
        <f>SUM(C648:C652)</f>
        <v>42</v>
      </c>
    </row>
    <row customHeight="1" ht="17.25">
      <c r="A648" s="57">
        <v>2081601</v>
      </c>
      <c r="B648" s="57" t="s">
        <v>861</v>
      </c>
      <c r="C648" s="59">
        <v>33</v>
      </c>
    </row>
    <row customHeight="1" ht="17.25">
      <c r="A649" s="57">
        <v>2081602</v>
      </c>
      <c r="B649" s="57" t="s">
        <v>862</v>
      </c>
      <c r="C649" s="59"/>
    </row>
    <row customHeight="1" ht="17.25">
      <c r="A650" s="57">
        <v>2081603</v>
      </c>
      <c r="B650" s="57" t="s">
        <v>863</v>
      </c>
      <c r="C650" s="59"/>
    </row>
    <row customHeight="1" ht="17.25">
      <c r="A651" s="57">
        <v>2081650</v>
      </c>
      <c r="B651" s="57" t="s">
        <v>870</v>
      </c>
      <c r="C651" s="59"/>
    </row>
    <row customHeight="1" ht="17.25">
      <c r="A652" s="57">
        <v>2081699</v>
      </c>
      <c r="B652" s="57" t="s">
        <v>1309</v>
      </c>
      <c r="C652" s="59">
        <v>9</v>
      </c>
    </row>
    <row customHeight="1" ht="17.25">
      <c r="A653" s="57">
        <v>20819</v>
      </c>
      <c r="B653" s="91" t="s">
        <v>1310</v>
      </c>
      <c r="C653" s="58">
        <f>SUM(C654:C655)</f>
        <v>3074</v>
      </c>
    </row>
    <row customHeight="1" ht="17.25">
      <c r="A654" s="57">
        <v>2081901</v>
      </c>
      <c r="B654" s="57" t="s">
        <v>1311</v>
      </c>
      <c r="C654" s="59">
        <v>2161</v>
      </c>
    </row>
    <row customHeight="1" ht="17.25">
      <c r="A655" s="57">
        <v>2081902</v>
      </c>
      <c r="B655" s="57" t="s">
        <v>1312</v>
      </c>
      <c r="C655" s="59">
        <v>913</v>
      </c>
    </row>
    <row customHeight="1" ht="17.25">
      <c r="A656" s="57">
        <v>20820</v>
      </c>
      <c r="B656" s="91" t="s">
        <v>1313</v>
      </c>
      <c r="C656" s="58">
        <f>SUM(C657:C658)</f>
        <v>0</v>
      </c>
    </row>
    <row customHeight="1" ht="17.25">
      <c r="A657" s="57">
        <v>2082001</v>
      </c>
      <c r="B657" s="57" t="s">
        <v>1314</v>
      </c>
      <c r="C657" s="59"/>
    </row>
    <row customHeight="1" ht="17.25">
      <c r="A658" s="57">
        <v>2082002</v>
      </c>
      <c r="B658" s="57" t="s">
        <v>1315</v>
      </c>
      <c r="C658" s="59"/>
    </row>
    <row customHeight="1" ht="17.25">
      <c r="A659" s="57">
        <v>20821</v>
      </c>
      <c r="B659" s="91" t="s">
        <v>1316</v>
      </c>
      <c r="C659" s="58">
        <f>SUM(C660:C661)</f>
        <v>101</v>
      </c>
    </row>
    <row customHeight="1" ht="17.25">
      <c r="A660" s="57">
        <v>2082101</v>
      </c>
      <c r="B660" s="57" t="s">
        <v>1317</v>
      </c>
      <c r="C660" s="59"/>
    </row>
    <row customHeight="1" ht="17.25">
      <c r="A661" s="57">
        <v>2082102</v>
      </c>
      <c r="B661" s="57" t="s">
        <v>1318</v>
      </c>
      <c r="C661" s="59">
        <v>101</v>
      </c>
    </row>
    <row customHeight="1" ht="17.25">
      <c r="A662" s="57">
        <v>20824</v>
      </c>
      <c r="B662" s="91" t="s">
        <v>1319</v>
      </c>
      <c r="C662" s="58">
        <f>SUM(C663:C664)</f>
        <v>0</v>
      </c>
    </row>
    <row customHeight="1" ht="17.25">
      <c r="A663" s="57">
        <v>2082401</v>
      </c>
      <c r="B663" s="57" t="s">
        <v>1320</v>
      </c>
      <c r="C663" s="59"/>
    </row>
    <row customHeight="1" ht="17.25">
      <c r="A664" s="57">
        <v>2082402</v>
      </c>
      <c r="B664" s="57" t="s">
        <v>1321</v>
      </c>
      <c r="C664" s="59"/>
    </row>
    <row customHeight="1" ht="17.25">
      <c r="A665" s="57">
        <v>20825</v>
      </c>
      <c r="B665" s="91" t="s">
        <v>1322</v>
      </c>
      <c r="C665" s="58">
        <f>SUM(C666:C667)</f>
        <v>307</v>
      </c>
    </row>
    <row customHeight="1" ht="17.25">
      <c r="A666" s="57">
        <v>2082501</v>
      </c>
      <c r="B666" s="57" t="s">
        <v>1323</v>
      </c>
      <c r="C666" s="59"/>
    </row>
    <row customHeight="1" ht="17.25">
      <c r="A667" s="57">
        <v>2082502</v>
      </c>
      <c r="B667" s="57" t="s">
        <v>1324</v>
      </c>
      <c r="C667" s="59">
        <v>307</v>
      </c>
    </row>
    <row customHeight="1" ht="17.25">
      <c r="A668" s="57">
        <v>20826</v>
      </c>
      <c r="B668" s="91" t="s">
        <v>1325</v>
      </c>
      <c r="C668" s="58">
        <f>SUM(C669:C671)</f>
        <v>2463</v>
      </c>
    </row>
    <row customHeight="1" ht="17.25">
      <c r="A669" s="57">
        <v>2082601</v>
      </c>
      <c r="B669" s="57" t="s">
        <v>1326</v>
      </c>
      <c r="C669" s="59"/>
    </row>
    <row customHeight="1" ht="17.25">
      <c r="A670" s="57">
        <v>2082602</v>
      </c>
      <c r="B670" s="57" t="s">
        <v>1327</v>
      </c>
      <c r="C670" s="59">
        <v>2463</v>
      </c>
    </row>
    <row customHeight="1" ht="17.25">
      <c r="A671" s="57">
        <v>2082699</v>
      </c>
      <c r="B671" s="57" t="s">
        <v>1328</v>
      </c>
      <c r="C671" s="59"/>
    </row>
    <row customHeight="1" ht="17.25">
      <c r="A672" s="57">
        <v>20827</v>
      </c>
      <c r="B672" s="91" t="s">
        <v>1329</v>
      </c>
      <c r="C672" s="58">
        <f>SUM(C673:C675)</f>
        <v>0</v>
      </c>
    </row>
    <row customHeight="1" ht="17.25">
      <c r="A673" s="57">
        <v>2082701</v>
      </c>
      <c r="B673" s="57" t="s">
        <v>1330</v>
      </c>
      <c r="C673" s="59"/>
    </row>
    <row customHeight="1" ht="17.25">
      <c r="A674" s="57">
        <v>2082702</v>
      </c>
      <c r="B674" s="57" t="s">
        <v>1331</v>
      </c>
      <c r="C674" s="59"/>
    </row>
    <row customHeight="1" ht="17.25">
      <c r="A675" s="57">
        <v>2082799</v>
      </c>
      <c r="B675" s="57" t="s">
        <v>1332</v>
      </c>
      <c r="C675" s="59"/>
    </row>
    <row customHeight="1" ht="17.25">
      <c r="A676" s="57">
        <v>20828</v>
      </c>
      <c r="B676" s="91" t="s">
        <v>1333</v>
      </c>
      <c r="C676" s="58">
        <f>SUM(C677:C684)</f>
        <v>225</v>
      </c>
    </row>
    <row customHeight="1" ht="17.25">
      <c r="A677" s="57">
        <v>2082801</v>
      </c>
      <c r="B677" s="57" t="s">
        <v>861</v>
      </c>
      <c r="C677" s="59">
        <v>135</v>
      </c>
    </row>
    <row customHeight="1" ht="17.25">
      <c r="A678" s="57">
        <v>2082802</v>
      </c>
      <c r="B678" s="57" t="s">
        <v>862</v>
      </c>
      <c r="C678" s="59"/>
    </row>
    <row customHeight="1" ht="17.25">
      <c r="A679" s="57">
        <v>2082803</v>
      </c>
      <c r="B679" s="57" t="s">
        <v>863</v>
      </c>
      <c r="C679" s="59"/>
    </row>
    <row customHeight="1" ht="17.25">
      <c r="A680" s="57">
        <v>2082804</v>
      </c>
      <c r="B680" s="57" t="s">
        <v>1334</v>
      </c>
      <c r="C680" s="59"/>
    </row>
    <row customHeight="1" ht="17.25">
      <c r="A681" s="57">
        <v>2082805</v>
      </c>
      <c r="B681" s="57" t="s">
        <v>1335</v>
      </c>
      <c r="C681" s="59"/>
    </row>
    <row customHeight="1" ht="17.25">
      <c r="A682" s="118">
        <v>2082806</v>
      </c>
      <c r="B682" s="118" t="s">
        <v>901</v>
      </c>
      <c r="C682" s="59"/>
    </row>
    <row customHeight="1" ht="17.25">
      <c r="A683" s="57">
        <v>2082850</v>
      </c>
      <c r="B683" s="57" t="s">
        <v>870</v>
      </c>
      <c r="C683" s="59"/>
    </row>
    <row customHeight="1" ht="17.25">
      <c r="A684" s="57">
        <v>2082899</v>
      </c>
      <c r="B684" s="57" t="s">
        <v>1336</v>
      </c>
      <c r="C684" s="59">
        <v>90</v>
      </c>
    </row>
    <row customHeight="1" ht="17.25">
      <c r="A685" s="57">
        <v>20830</v>
      </c>
      <c r="B685" s="91" t="s">
        <v>1337</v>
      </c>
      <c r="C685" s="58">
        <f>SUM(C686:C687)</f>
        <v>0</v>
      </c>
    </row>
    <row customHeight="1" ht="17.25">
      <c r="A686" s="57">
        <v>2083001</v>
      </c>
      <c r="B686" s="57" t="s">
        <v>1338</v>
      </c>
      <c r="C686" s="59"/>
    </row>
    <row customHeight="1" ht="17.25">
      <c r="A687" s="57">
        <v>2083099</v>
      </c>
      <c r="B687" s="57" t="s">
        <v>1339</v>
      </c>
      <c r="C687" s="59"/>
    </row>
    <row customHeight="1" ht="17.25">
      <c r="A688" s="57">
        <v>20899</v>
      </c>
      <c r="B688" s="91" t="s">
        <v>1340</v>
      </c>
      <c r="C688" s="58">
        <f>C689</f>
        <v>32</v>
      </c>
    </row>
    <row customHeight="1" ht="17.25">
      <c r="A689" s="57">
        <v>2089999</v>
      </c>
      <c r="B689" s="57" t="s">
        <v>1341</v>
      </c>
      <c r="C689" s="59">
        <v>32</v>
      </c>
    </row>
    <row customHeight="1" ht="17.25">
      <c r="A690" s="57">
        <v>210</v>
      </c>
      <c r="B690" s="91" t="s">
        <v>1342</v>
      </c>
      <c r="C690" s="58">
        <f>SUM(C691,C696,C711,C715,C727,C731,C736,C740,C744,C747,C756,C758,C764,C769)</f>
        <v>14224</v>
      </c>
    </row>
    <row customHeight="1" ht="17.25">
      <c r="A691" s="57">
        <v>21001</v>
      </c>
      <c r="B691" s="91" t="s">
        <v>1343</v>
      </c>
      <c r="C691" s="58">
        <f>SUM(C692:C695)</f>
        <v>1112</v>
      </c>
    </row>
    <row customHeight="1" ht="17.25">
      <c r="A692" s="57">
        <v>2100101</v>
      </c>
      <c r="B692" s="57" t="s">
        <v>861</v>
      </c>
      <c r="C692" s="59">
        <v>187</v>
      </c>
    </row>
    <row customHeight="1" ht="17.25">
      <c r="A693" s="57">
        <v>2100102</v>
      </c>
      <c r="B693" s="57" t="s">
        <v>862</v>
      </c>
      <c r="C693" s="59">
        <v>75</v>
      </c>
    </row>
    <row customHeight="1" ht="17.25">
      <c r="A694" s="57">
        <v>2100103</v>
      </c>
      <c r="B694" s="57" t="s">
        <v>863</v>
      </c>
      <c r="C694" s="59"/>
    </row>
    <row customHeight="1" ht="17.25">
      <c r="A695" s="57">
        <v>2100199</v>
      </c>
      <c r="B695" s="57" t="s">
        <v>1344</v>
      </c>
      <c r="C695" s="59">
        <v>850</v>
      </c>
    </row>
    <row customHeight="1" ht="17.25">
      <c r="A696" s="57">
        <v>21002</v>
      </c>
      <c r="B696" s="91" t="s">
        <v>1345</v>
      </c>
      <c r="C696" s="58">
        <f>SUM(C697:C710)</f>
        <v>3486</v>
      </c>
    </row>
    <row customHeight="1" ht="17.25">
      <c r="A697" s="57">
        <v>2100201</v>
      </c>
      <c r="B697" s="57" t="s">
        <v>1346</v>
      </c>
      <c r="C697" s="59">
        <v>3271</v>
      </c>
    </row>
    <row customHeight="1" ht="17.25">
      <c r="A698" s="57">
        <v>2100202</v>
      </c>
      <c r="B698" s="57" t="s">
        <v>1347</v>
      </c>
      <c r="C698" s="59"/>
    </row>
    <row customHeight="1" ht="17.25">
      <c r="A699" s="57">
        <v>2100203</v>
      </c>
      <c r="B699" s="57" t="s">
        <v>1348</v>
      </c>
      <c r="C699" s="59"/>
    </row>
    <row customHeight="1" ht="17.25">
      <c r="A700" s="57">
        <v>2100204</v>
      </c>
      <c r="B700" s="57" t="s">
        <v>1349</v>
      </c>
      <c r="C700" s="59"/>
    </row>
    <row customHeight="1" ht="17.25">
      <c r="A701" s="57">
        <v>2100205</v>
      </c>
      <c r="B701" s="57" t="s">
        <v>1350</v>
      </c>
      <c r="C701" s="59"/>
    </row>
    <row customHeight="1" ht="17.25">
      <c r="A702" s="57">
        <v>2100206</v>
      </c>
      <c r="B702" s="57" t="s">
        <v>1351</v>
      </c>
      <c r="C702" s="59"/>
    </row>
    <row customHeight="1" ht="17.25">
      <c r="A703" s="57">
        <v>2100207</v>
      </c>
      <c r="B703" s="57" t="s">
        <v>1352</v>
      </c>
      <c r="C703" s="59"/>
    </row>
    <row customHeight="1" ht="17.25">
      <c r="A704" s="57">
        <v>2100208</v>
      </c>
      <c r="B704" s="57" t="s">
        <v>1353</v>
      </c>
      <c r="C704" s="59"/>
    </row>
    <row customHeight="1" ht="17.25">
      <c r="A705" s="57">
        <v>2100209</v>
      </c>
      <c r="B705" s="57" t="s">
        <v>1354</v>
      </c>
      <c r="C705" s="59"/>
    </row>
    <row customHeight="1" ht="17.25">
      <c r="A706" s="57">
        <v>2100210</v>
      </c>
      <c r="B706" s="57" t="s">
        <v>1355</v>
      </c>
      <c r="C706" s="59"/>
    </row>
    <row customHeight="1" ht="17.25">
      <c r="A707" s="57">
        <v>2100211</v>
      </c>
      <c r="B707" s="57" t="s">
        <v>1356</v>
      </c>
      <c r="C707" s="59"/>
    </row>
    <row customHeight="1" ht="17.25">
      <c r="A708" s="57">
        <v>2100212</v>
      </c>
      <c r="B708" s="57" t="s">
        <v>1357</v>
      </c>
      <c r="C708" s="59"/>
    </row>
    <row customHeight="1" ht="17.25">
      <c r="A709" s="57">
        <v>2100213</v>
      </c>
      <c r="B709" s="57" t="s">
        <v>1358</v>
      </c>
      <c r="C709" s="59"/>
    </row>
    <row customHeight="1" ht="17.25">
      <c r="A710" s="57">
        <v>2100299</v>
      </c>
      <c r="B710" s="57" t="s">
        <v>1359</v>
      </c>
      <c r="C710" s="59">
        <v>215</v>
      </c>
    </row>
    <row customHeight="1" ht="17.25">
      <c r="A711" s="57">
        <v>21003</v>
      </c>
      <c r="B711" s="91" t="s">
        <v>1360</v>
      </c>
      <c r="C711" s="58">
        <f>SUM(C712:C714)</f>
        <v>482</v>
      </c>
    </row>
    <row customHeight="1" ht="17.25">
      <c r="A712" s="57">
        <v>2100301</v>
      </c>
      <c r="B712" s="57" t="s">
        <v>1361</v>
      </c>
      <c r="C712" s="59"/>
    </row>
    <row customHeight="1" ht="17.25">
      <c r="A713" s="57">
        <v>2100302</v>
      </c>
      <c r="B713" s="57" t="s">
        <v>1362</v>
      </c>
      <c r="C713" s="59">
        <v>482</v>
      </c>
    </row>
    <row customHeight="1" ht="17.25">
      <c r="A714" s="57">
        <v>2100399</v>
      </c>
      <c r="B714" s="57" t="s">
        <v>1363</v>
      </c>
      <c r="C714" s="59"/>
    </row>
    <row customHeight="1" ht="17.25">
      <c r="A715" s="57">
        <v>21004</v>
      </c>
      <c r="B715" s="91" t="s">
        <v>1364</v>
      </c>
      <c r="C715" s="58">
        <f>SUM(C716:C726)</f>
        <v>1255</v>
      </c>
    </row>
    <row customHeight="1" ht="17.25">
      <c r="A716" s="57">
        <v>2100401</v>
      </c>
      <c r="B716" s="57" t="s">
        <v>1365</v>
      </c>
      <c r="C716" s="59">
        <v>234</v>
      </c>
    </row>
    <row customHeight="1" ht="17.25">
      <c r="A717" s="57">
        <v>2100402</v>
      </c>
      <c r="B717" s="57" t="s">
        <v>1366</v>
      </c>
      <c r="C717" s="59">
        <v>80</v>
      </c>
    </row>
    <row customHeight="1" ht="17.25">
      <c r="A718" s="57">
        <v>2100403</v>
      </c>
      <c r="B718" s="57" t="s">
        <v>1367</v>
      </c>
      <c r="C718" s="59">
        <v>122</v>
      </c>
    </row>
    <row customHeight="1" ht="17.25">
      <c r="A719" s="57">
        <v>2100404</v>
      </c>
      <c r="B719" s="57" t="s">
        <v>1368</v>
      </c>
      <c r="C719" s="59"/>
    </row>
    <row customHeight="1" ht="17.25">
      <c r="A720" s="57">
        <v>2100405</v>
      </c>
      <c r="B720" s="57" t="s">
        <v>1369</v>
      </c>
      <c r="C720" s="59"/>
    </row>
    <row customHeight="1" ht="17.25">
      <c r="A721" s="57">
        <v>2100406</v>
      </c>
      <c r="B721" s="57" t="s">
        <v>1370</v>
      </c>
      <c r="C721" s="59"/>
    </row>
    <row customHeight="1" ht="17.25">
      <c r="A722" s="57">
        <v>2100407</v>
      </c>
      <c r="B722" s="57" t="s">
        <v>1371</v>
      </c>
      <c r="C722" s="59"/>
    </row>
    <row customHeight="1" ht="17.25">
      <c r="A723" s="57">
        <v>2100408</v>
      </c>
      <c r="B723" s="57" t="s">
        <v>1372</v>
      </c>
      <c r="C723" s="59">
        <v>543</v>
      </c>
    </row>
    <row customHeight="1" ht="17.25">
      <c r="A724" s="57">
        <v>2100409</v>
      </c>
      <c r="B724" s="57" t="s">
        <v>1373</v>
      </c>
      <c r="C724" s="59">
        <v>37</v>
      </c>
    </row>
    <row customHeight="1" ht="17.25">
      <c r="A725" s="57">
        <v>2100410</v>
      </c>
      <c r="B725" s="57" t="s">
        <v>1374</v>
      </c>
      <c r="C725" s="59"/>
    </row>
    <row customHeight="1" ht="17.25">
      <c r="A726" s="57">
        <v>2100499</v>
      </c>
      <c r="B726" s="57" t="s">
        <v>1375</v>
      </c>
      <c r="C726" s="59">
        <v>239</v>
      </c>
    </row>
    <row customHeight="1" ht="17.25">
      <c r="A727" s="57">
        <v>21007</v>
      </c>
      <c r="B727" s="91" t="s">
        <v>1376</v>
      </c>
      <c r="C727" s="58">
        <f>SUM(C728:C730)</f>
        <v>747</v>
      </c>
    </row>
    <row customHeight="1" ht="17.25">
      <c r="A728" s="57">
        <v>2100716</v>
      </c>
      <c r="B728" s="57" t="s">
        <v>1377</v>
      </c>
      <c r="C728" s="59">
        <v>109</v>
      </c>
    </row>
    <row customHeight="1" ht="17.25">
      <c r="A729" s="57">
        <v>2100717</v>
      </c>
      <c r="B729" s="57" t="s">
        <v>1378</v>
      </c>
      <c r="C729" s="59">
        <v>638</v>
      </c>
    </row>
    <row customHeight="1" ht="17.25">
      <c r="A730" s="57">
        <v>2100799</v>
      </c>
      <c r="B730" s="57" t="s">
        <v>1379</v>
      </c>
      <c r="C730" s="59"/>
    </row>
    <row customHeight="1" ht="17.25">
      <c r="A731" s="57">
        <v>21011</v>
      </c>
      <c r="B731" s="91" t="s">
        <v>1380</v>
      </c>
      <c r="C731" s="58">
        <f>SUM(C732:C735)</f>
        <v>4119</v>
      </c>
    </row>
    <row customHeight="1" ht="17.25">
      <c r="A732" s="57">
        <v>2101101</v>
      </c>
      <c r="B732" s="57" t="s">
        <v>1381</v>
      </c>
      <c r="C732" s="59">
        <v>1674</v>
      </c>
    </row>
    <row customHeight="1" ht="17.25">
      <c r="A733" s="57">
        <v>2101102</v>
      </c>
      <c r="B733" s="57" t="s">
        <v>1382</v>
      </c>
      <c r="C733" s="59">
        <v>2445</v>
      </c>
    </row>
    <row customHeight="1" ht="17.25">
      <c r="A734" s="57">
        <v>2101103</v>
      </c>
      <c r="B734" s="57" t="s">
        <v>1383</v>
      </c>
      <c r="C734" s="59"/>
    </row>
    <row customHeight="1" ht="17.25">
      <c r="A735" s="57">
        <v>2101199</v>
      </c>
      <c r="B735" s="57" t="s">
        <v>1384</v>
      </c>
      <c r="C735" s="59"/>
    </row>
    <row customHeight="1" ht="17.25">
      <c r="A736" s="57">
        <v>21012</v>
      </c>
      <c r="B736" s="91" t="s">
        <v>1385</v>
      </c>
      <c r="C736" s="58">
        <f>SUM(C737:C739)</f>
        <v>1926</v>
      </c>
    </row>
    <row customHeight="1" ht="17.25">
      <c r="A737" s="57">
        <v>2101201</v>
      </c>
      <c r="B737" s="57" t="s">
        <v>1386</v>
      </c>
      <c r="C737" s="59"/>
    </row>
    <row customHeight="1" ht="17.25">
      <c r="A738" s="57">
        <v>2101202</v>
      </c>
      <c r="B738" s="57" t="s">
        <v>1387</v>
      </c>
      <c r="C738" s="59">
        <v>1926</v>
      </c>
    </row>
    <row customHeight="1" ht="17.25">
      <c r="A739" s="57">
        <v>2101299</v>
      </c>
      <c r="B739" s="57" t="s">
        <v>1388</v>
      </c>
      <c r="C739" s="59"/>
    </row>
    <row customHeight="1" ht="17.25">
      <c r="A740" s="57">
        <v>21013</v>
      </c>
      <c r="B740" s="91" t="s">
        <v>1389</v>
      </c>
      <c r="C740" s="58">
        <f>SUM(C741:C743)</f>
        <v>664</v>
      </c>
    </row>
    <row customHeight="1" ht="17.25">
      <c r="A741" s="57">
        <v>2101301</v>
      </c>
      <c r="B741" s="57" t="s">
        <v>1390</v>
      </c>
      <c r="C741" s="59">
        <v>664</v>
      </c>
    </row>
    <row customHeight="1" ht="17.25">
      <c r="A742" s="57">
        <v>2101302</v>
      </c>
      <c r="B742" s="57" t="s">
        <v>1391</v>
      </c>
      <c r="C742" s="59"/>
    </row>
    <row customHeight="1" ht="17.25">
      <c r="A743" s="57">
        <v>2101399</v>
      </c>
      <c r="B743" s="57" t="s">
        <v>1392</v>
      </c>
      <c r="C743" s="59"/>
    </row>
    <row customHeight="1" ht="17.25">
      <c r="A744" s="57">
        <v>21014</v>
      </c>
      <c r="B744" s="91" t="s">
        <v>1393</v>
      </c>
      <c r="C744" s="58">
        <f>SUM(C745:C746)</f>
        <v>98</v>
      </c>
    </row>
    <row customHeight="1" ht="17.25">
      <c r="A745" s="57">
        <v>2101401</v>
      </c>
      <c r="B745" s="57" t="s">
        <v>1394</v>
      </c>
      <c r="C745" s="59">
        <v>98</v>
      </c>
    </row>
    <row customHeight="1" ht="17.25">
      <c r="A746" s="57">
        <v>2101499</v>
      </c>
      <c r="B746" s="57" t="s">
        <v>1395</v>
      </c>
      <c r="C746" s="59"/>
    </row>
    <row customHeight="1" ht="17.25">
      <c r="A747" s="57">
        <v>21015</v>
      </c>
      <c r="B747" s="91" t="s">
        <v>1396</v>
      </c>
      <c r="C747" s="58">
        <f>SUM(C748:C755)</f>
        <v>328</v>
      </c>
    </row>
    <row customHeight="1" ht="17.25">
      <c r="A748" s="57">
        <v>2101501</v>
      </c>
      <c r="B748" s="57" t="s">
        <v>861</v>
      </c>
      <c r="C748" s="59">
        <v>276</v>
      </c>
    </row>
    <row customHeight="1" ht="17.25">
      <c r="A749" s="57">
        <v>2101502</v>
      </c>
      <c r="B749" s="57" t="s">
        <v>862</v>
      </c>
      <c r="C749" s="59">
        <v>29</v>
      </c>
    </row>
    <row customHeight="1" ht="17.25">
      <c r="A750" s="57">
        <v>2101503</v>
      </c>
      <c r="B750" s="57" t="s">
        <v>863</v>
      </c>
      <c r="C750" s="59"/>
    </row>
    <row customHeight="1" ht="17.25">
      <c r="A751" s="57">
        <v>2101504</v>
      </c>
      <c r="B751" s="57" t="s">
        <v>901</v>
      </c>
      <c r="C751" s="59"/>
    </row>
    <row customHeight="1" ht="17.25">
      <c r="A752" s="57">
        <v>2101505</v>
      </c>
      <c r="B752" s="57" t="s">
        <v>1397</v>
      </c>
      <c r="C752" s="59"/>
    </row>
    <row customHeight="1" ht="17.25">
      <c r="A753" s="57">
        <v>2101506</v>
      </c>
      <c r="B753" s="57" t="s">
        <v>1398</v>
      </c>
      <c r="C753" s="59"/>
    </row>
    <row customHeight="1" ht="17.25">
      <c r="A754" s="57">
        <v>2101550</v>
      </c>
      <c r="B754" s="57" t="s">
        <v>870</v>
      </c>
      <c r="C754" s="59"/>
    </row>
    <row customHeight="1" ht="17.25">
      <c r="A755" s="57">
        <v>2101599</v>
      </c>
      <c r="B755" s="57" t="s">
        <v>1399</v>
      </c>
      <c r="C755" s="59">
        <v>23</v>
      </c>
    </row>
    <row customHeight="1" ht="17.25">
      <c r="A756" s="57">
        <v>21016</v>
      </c>
      <c r="B756" s="91" t="s">
        <v>1400</v>
      </c>
      <c r="C756" s="58">
        <f>C757</f>
        <v>0</v>
      </c>
    </row>
    <row customHeight="1" ht="17.25">
      <c r="A757" s="57">
        <v>2101601</v>
      </c>
      <c r="B757" s="57" t="s">
        <v>1401</v>
      </c>
      <c r="C757" s="59"/>
    </row>
    <row customHeight="1" ht="17.25">
      <c r="A758" s="118">
        <v>21017</v>
      </c>
      <c r="B758" s="119" t="s">
        <v>1402</v>
      </c>
      <c r="C758" s="58">
        <f>SUM(C759:C763)</f>
        <v>0</v>
      </c>
    </row>
    <row customHeight="1" ht="17.25">
      <c r="A759" s="118">
        <v>2101701</v>
      </c>
      <c r="B759" s="118" t="s">
        <v>861</v>
      </c>
      <c r="C759" s="59"/>
    </row>
    <row customHeight="1" ht="17.25">
      <c r="A760" s="118">
        <v>2101702</v>
      </c>
      <c r="B760" s="118" t="s">
        <v>862</v>
      </c>
      <c r="C760" s="59"/>
    </row>
    <row customHeight="1" ht="17.25">
      <c r="A761" s="118">
        <v>2101703</v>
      </c>
      <c r="B761" s="118" t="s">
        <v>863</v>
      </c>
      <c r="C761" s="59"/>
    </row>
    <row customHeight="1" ht="17.25">
      <c r="A762" s="118">
        <v>2101704</v>
      </c>
      <c r="B762" s="118" t="s">
        <v>1403</v>
      </c>
      <c r="C762" s="59"/>
    </row>
    <row customHeight="1" ht="17.25">
      <c r="A763" s="118">
        <v>2101799</v>
      </c>
      <c r="B763" s="118" t="s">
        <v>1404</v>
      </c>
      <c r="C763" s="59"/>
    </row>
    <row customHeight="1" ht="17.25">
      <c r="A764" s="118">
        <v>21018</v>
      </c>
      <c r="B764" s="119" t="s">
        <v>1405</v>
      </c>
      <c r="C764" s="58">
        <f>SUM(C765:C768)</f>
        <v>0</v>
      </c>
    </row>
    <row customHeight="1" ht="17.25">
      <c r="A765" s="118">
        <v>2101801</v>
      </c>
      <c r="B765" s="118" t="s">
        <v>861</v>
      </c>
      <c r="C765" s="59"/>
    </row>
    <row customHeight="1" ht="17.25">
      <c r="A766" s="118">
        <v>2101802</v>
      </c>
      <c r="B766" s="118" t="s">
        <v>862</v>
      </c>
      <c r="C766" s="59"/>
    </row>
    <row customHeight="1" ht="17.25">
      <c r="A767" s="118">
        <v>2101803</v>
      </c>
      <c r="B767" s="118" t="s">
        <v>863</v>
      </c>
      <c r="C767" s="59"/>
    </row>
    <row customHeight="1" ht="17.25">
      <c r="A768" s="118">
        <v>2101899</v>
      </c>
      <c r="B768" s="118" t="s">
        <v>1406</v>
      </c>
      <c r="C768" s="59"/>
    </row>
    <row customHeight="1" ht="17.25">
      <c r="A769" s="57">
        <v>21099</v>
      </c>
      <c r="B769" s="91" t="s">
        <v>1407</v>
      </c>
      <c r="C769" s="58">
        <f>C770</f>
        <v>7</v>
      </c>
    </row>
    <row customHeight="1" ht="17.25">
      <c r="A770" s="57">
        <v>2109999</v>
      </c>
      <c r="B770" s="57" t="s">
        <v>1408</v>
      </c>
      <c r="C770" s="59">
        <v>7</v>
      </c>
    </row>
    <row customHeight="1" ht="17.25">
      <c r="A771" s="57">
        <v>211</v>
      </c>
      <c r="B771" s="91" t="s">
        <v>1409</v>
      </c>
      <c r="C771" s="58">
        <f>SUM(C772,C782,C786,C795,C802,C809,C812,C815,C817,C819,C825,C827,C829,C840)</f>
        <v>2845</v>
      </c>
    </row>
    <row customHeight="1" ht="17.25">
      <c r="A772" s="57">
        <v>21101</v>
      </c>
      <c r="B772" s="91" t="s">
        <v>1410</v>
      </c>
      <c r="C772" s="58">
        <f>SUM(C773:C781)</f>
        <v>14</v>
      </c>
    </row>
    <row customHeight="1" ht="17.25">
      <c r="A773" s="57">
        <v>2110101</v>
      </c>
      <c r="B773" s="57" t="s">
        <v>861</v>
      </c>
      <c r="C773" s="59"/>
    </row>
    <row customHeight="1" ht="17.25">
      <c r="A774" s="57">
        <v>2110102</v>
      </c>
      <c r="B774" s="57" t="s">
        <v>862</v>
      </c>
      <c r="C774" s="59"/>
    </row>
    <row customHeight="1" ht="17.25">
      <c r="A775" s="57">
        <v>2110103</v>
      </c>
      <c r="B775" s="57" t="s">
        <v>863</v>
      </c>
      <c r="C775" s="59"/>
    </row>
    <row customHeight="1" ht="17.25">
      <c r="A776" s="57">
        <v>2110104</v>
      </c>
      <c r="B776" s="57" t="s">
        <v>1411</v>
      </c>
      <c r="C776" s="59"/>
    </row>
    <row customHeight="1" ht="17.25">
      <c r="A777" s="57">
        <v>2110105</v>
      </c>
      <c r="B777" s="57" t="s">
        <v>1412</v>
      </c>
      <c r="C777" s="59"/>
    </row>
    <row customHeight="1" ht="17.25">
      <c r="A778" s="57">
        <v>2110106</v>
      </c>
      <c r="B778" s="57" t="s">
        <v>1413</v>
      </c>
      <c r="C778" s="59"/>
    </row>
    <row customHeight="1" ht="17.25">
      <c r="A779" s="57">
        <v>2110107</v>
      </c>
      <c r="B779" s="57" t="s">
        <v>1414</v>
      </c>
      <c r="C779" s="59"/>
    </row>
    <row customHeight="1" ht="17.25">
      <c r="A780" s="57">
        <v>2110108</v>
      </c>
      <c r="B780" s="57" t="s">
        <v>1415</v>
      </c>
      <c r="C780" s="59"/>
    </row>
    <row customHeight="1" ht="17.25">
      <c r="A781" s="57">
        <v>2110199</v>
      </c>
      <c r="B781" s="57" t="s">
        <v>1416</v>
      </c>
      <c r="C781" s="59">
        <v>14</v>
      </c>
    </row>
    <row customHeight="1" ht="17.25">
      <c r="A782" s="57">
        <v>21102</v>
      </c>
      <c r="B782" s="91" t="s">
        <v>1417</v>
      </c>
      <c r="C782" s="58">
        <f>SUM(C783:C785)</f>
        <v>0</v>
      </c>
    </row>
    <row customHeight="1" ht="17.25">
      <c r="A783" s="57">
        <v>2110203</v>
      </c>
      <c r="B783" s="57" t="s">
        <v>1418</v>
      </c>
      <c r="C783" s="59"/>
    </row>
    <row customHeight="1" ht="17.25">
      <c r="A784" s="57">
        <v>2110204</v>
      </c>
      <c r="B784" s="57" t="s">
        <v>1419</v>
      </c>
      <c r="C784" s="59"/>
    </row>
    <row customHeight="1" ht="17.25">
      <c r="A785" s="57">
        <v>2110299</v>
      </c>
      <c r="B785" s="57" t="s">
        <v>1420</v>
      </c>
      <c r="C785" s="59"/>
    </row>
    <row customHeight="1" ht="17.25">
      <c r="A786" s="57">
        <v>21103</v>
      </c>
      <c r="B786" s="91" t="s">
        <v>1421</v>
      </c>
      <c r="C786" s="58">
        <f>SUM(C787:C794)</f>
        <v>2287</v>
      </c>
    </row>
    <row customHeight="1" ht="17.25">
      <c r="A787" s="57">
        <v>2110301</v>
      </c>
      <c r="B787" s="57" t="s">
        <v>1422</v>
      </c>
      <c r="C787" s="59">
        <v>428</v>
      </c>
    </row>
    <row customHeight="1" ht="17.25">
      <c r="A788" s="57">
        <v>2110302</v>
      </c>
      <c r="B788" s="57" t="s">
        <v>1423</v>
      </c>
      <c r="C788" s="59">
        <v>880</v>
      </c>
    </row>
    <row customHeight="1" ht="17.25">
      <c r="A789" s="57">
        <v>2110303</v>
      </c>
      <c r="B789" s="57" t="s">
        <v>1424</v>
      </c>
      <c r="C789" s="59"/>
    </row>
    <row customHeight="1" ht="17.25">
      <c r="A790" s="57">
        <v>2110304</v>
      </c>
      <c r="B790" s="57" t="s">
        <v>1425</v>
      </c>
      <c r="C790" s="59"/>
    </row>
    <row customHeight="1" ht="17.25">
      <c r="A791" s="57">
        <v>2110305</v>
      </c>
      <c r="B791" s="57" t="s">
        <v>1426</v>
      </c>
      <c r="C791" s="59"/>
    </row>
    <row customHeight="1" ht="17.25">
      <c r="A792" s="57">
        <v>2110306</v>
      </c>
      <c r="B792" s="57" t="s">
        <v>1427</v>
      </c>
      <c r="C792" s="59"/>
    </row>
    <row customHeight="1" ht="17.25">
      <c r="A793" s="57">
        <v>2110307</v>
      </c>
      <c r="B793" s="57" t="s">
        <v>1428</v>
      </c>
      <c r="C793" s="59"/>
    </row>
    <row customHeight="1" ht="17.25">
      <c r="A794" s="57">
        <v>2110399</v>
      </c>
      <c r="B794" s="57" t="s">
        <v>1429</v>
      </c>
      <c r="C794" s="59">
        <v>979</v>
      </c>
    </row>
    <row customHeight="1" ht="17.25">
      <c r="A795" s="57">
        <v>21104</v>
      </c>
      <c r="B795" s="91" t="s">
        <v>1430</v>
      </c>
      <c r="C795" s="58">
        <f>SUM(C796:C801)</f>
        <v>492</v>
      </c>
    </row>
    <row customHeight="1" ht="17.25">
      <c r="A796" s="57">
        <v>2110401</v>
      </c>
      <c r="B796" s="57" t="s">
        <v>1431</v>
      </c>
      <c r="C796" s="59">
        <v>252</v>
      </c>
    </row>
    <row customHeight="1" ht="17.25">
      <c r="A797" s="57">
        <v>2110402</v>
      </c>
      <c r="B797" s="57" t="s">
        <v>1432</v>
      </c>
      <c r="C797" s="59">
        <v>240</v>
      </c>
    </row>
    <row customHeight="1" ht="17.25">
      <c r="A798" s="57">
        <v>2110404</v>
      </c>
      <c r="B798" s="57" t="s">
        <v>1433</v>
      </c>
      <c r="C798" s="59"/>
    </row>
    <row customHeight="1" ht="17.25">
      <c r="A799" s="57">
        <v>2110405</v>
      </c>
      <c r="B799" s="57" t="s">
        <v>1434</v>
      </c>
      <c r="C799" s="59"/>
    </row>
    <row customHeight="1" ht="17.25">
      <c r="A800" s="57">
        <v>2110406</v>
      </c>
      <c r="B800" s="57" t="s">
        <v>1435</v>
      </c>
      <c r="C800" s="59"/>
    </row>
    <row customHeight="1" ht="17.25">
      <c r="A801" s="57">
        <v>2110499</v>
      </c>
      <c r="B801" s="57" t="s">
        <v>1436</v>
      </c>
      <c r="C801" s="59"/>
    </row>
    <row customHeight="1" ht="17.25">
      <c r="A802" s="57">
        <v>21105</v>
      </c>
      <c r="B802" s="91" t="s">
        <v>1437</v>
      </c>
      <c r="C802" s="58">
        <f>SUM(C803:C808)</f>
        <v>0</v>
      </c>
    </row>
    <row customHeight="1" ht="17.25">
      <c r="A803" s="57">
        <v>2110501</v>
      </c>
      <c r="B803" s="57" t="s">
        <v>1438</v>
      </c>
      <c r="C803" s="59"/>
    </row>
    <row customHeight="1" ht="17.25">
      <c r="A804" s="57">
        <v>2110502</v>
      </c>
      <c r="B804" s="57" t="s">
        <v>1439</v>
      </c>
      <c r="C804" s="59"/>
    </row>
    <row customHeight="1" ht="17.25">
      <c r="A805" s="57">
        <v>2110503</v>
      </c>
      <c r="B805" s="57" t="s">
        <v>1440</v>
      </c>
      <c r="C805" s="59"/>
    </row>
    <row customHeight="1" ht="17.25">
      <c r="A806" s="57">
        <v>2110506</v>
      </c>
      <c r="B806" s="57" t="s">
        <v>1441</v>
      </c>
      <c r="C806" s="59"/>
    </row>
    <row customHeight="1" ht="17.25">
      <c r="A807" s="57">
        <v>2110507</v>
      </c>
      <c r="B807" s="57" t="s">
        <v>1442</v>
      </c>
      <c r="C807" s="59"/>
    </row>
    <row customHeight="1" ht="17.25">
      <c r="A808" s="57">
        <v>2110599</v>
      </c>
      <c r="B808" s="57" t="s">
        <v>1443</v>
      </c>
      <c r="C808" s="59"/>
    </row>
    <row customHeight="1" ht="17.25">
      <c r="A809" s="57">
        <v>21107</v>
      </c>
      <c r="B809" s="91" t="s">
        <v>1444</v>
      </c>
      <c r="C809" s="58">
        <f>SUM(C810:C811)</f>
        <v>0</v>
      </c>
    </row>
    <row customHeight="1" ht="17.25">
      <c r="A810" s="57">
        <v>2110704</v>
      </c>
      <c r="B810" s="57" t="s">
        <v>1445</v>
      </c>
      <c r="C810" s="59"/>
    </row>
    <row customHeight="1" ht="17.25">
      <c r="A811" s="57">
        <v>2110799</v>
      </c>
      <c r="B811" s="57" t="s">
        <v>1446</v>
      </c>
      <c r="C811" s="59"/>
    </row>
    <row customHeight="1" ht="17.25">
      <c r="A812" s="57">
        <v>21108</v>
      </c>
      <c r="B812" s="91" t="s">
        <v>1447</v>
      </c>
      <c r="C812" s="58">
        <f>SUM(C813:C814)</f>
        <v>0</v>
      </c>
    </row>
    <row customHeight="1" ht="17.25">
      <c r="A813" s="57">
        <v>2110804</v>
      </c>
      <c r="B813" s="57" t="s">
        <v>1448</v>
      </c>
      <c r="C813" s="59"/>
    </row>
    <row customHeight="1" ht="17.25">
      <c r="A814" s="57">
        <v>2110899</v>
      </c>
      <c r="B814" s="57" t="s">
        <v>1449</v>
      </c>
      <c r="C814" s="59"/>
    </row>
    <row customHeight="1" ht="17.25">
      <c r="A815" s="57">
        <v>21109</v>
      </c>
      <c r="B815" s="91" t="s">
        <v>1450</v>
      </c>
      <c r="C815" s="58">
        <f>C816</f>
        <v>0</v>
      </c>
    </row>
    <row customHeight="1" ht="17.25">
      <c r="A816" s="57">
        <v>2110901</v>
      </c>
      <c r="B816" s="57" t="s">
        <v>1451</v>
      </c>
      <c r="C816" s="59"/>
    </row>
    <row customHeight="1" ht="17.25">
      <c r="A817" s="57">
        <v>21110</v>
      </c>
      <c r="B817" s="91" t="s">
        <v>1452</v>
      </c>
      <c r="C817" s="58">
        <f>C818</f>
        <v>5</v>
      </c>
    </row>
    <row customHeight="1" ht="17.25">
      <c r="A818" s="57">
        <v>2111001</v>
      </c>
      <c r="B818" s="57" t="s">
        <v>1453</v>
      </c>
      <c r="C818" s="59">
        <v>5</v>
      </c>
    </row>
    <row customHeight="1" ht="17.25">
      <c r="A819" s="57">
        <v>21111</v>
      </c>
      <c r="B819" s="91" t="s">
        <v>1454</v>
      </c>
      <c r="C819" s="58">
        <f>SUM(C820:C824)</f>
        <v>47</v>
      </c>
    </row>
    <row customHeight="1" ht="17.25">
      <c r="A820" s="57">
        <v>2111101</v>
      </c>
      <c r="B820" s="57" t="s">
        <v>1455</v>
      </c>
      <c r="C820" s="59"/>
    </row>
    <row customHeight="1" ht="17.25">
      <c r="A821" s="57">
        <v>2111102</v>
      </c>
      <c r="B821" s="57" t="s">
        <v>1456</v>
      </c>
      <c r="C821" s="59"/>
    </row>
    <row customHeight="1" ht="17.25">
      <c r="A822" s="57">
        <v>2111103</v>
      </c>
      <c r="B822" s="57" t="s">
        <v>1457</v>
      </c>
      <c r="C822" s="59"/>
    </row>
    <row customHeight="1" ht="17.25">
      <c r="A823" s="57">
        <v>2111104</v>
      </c>
      <c r="B823" s="57" t="s">
        <v>1458</v>
      </c>
      <c r="C823" s="59"/>
    </row>
    <row customHeight="1" ht="17.25">
      <c r="A824" s="57">
        <v>2111199</v>
      </c>
      <c r="B824" s="57" t="s">
        <v>1459</v>
      </c>
      <c r="C824" s="59">
        <v>47</v>
      </c>
    </row>
    <row customHeight="1" ht="17.25">
      <c r="A825" s="57">
        <v>21112</v>
      </c>
      <c r="B825" s="91" t="s">
        <v>1460</v>
      </c>
      <c r="C825" s="58">
        <f>C826</f>
        <v>0</v>
      </c>
    </row>
    <row customHeight="1" ht="17.25">
      <c r="A826" s="57">
        <v>2111201</v>
      </c>
      <c r="B826" s="57" t="s">
        <v>1461</v>
      </c>
      <c r="C826" s="59"/>
    </row>
    <row customHeight="1" ht="17.25">
      <c r="A827" s="57">
        <v>21113</v>
      </c>
      <c r="B827" s="91" t="s">
        <v>1462</v>
      </c>
      <c r="C827" s="58">
        <f>C828</f>
        <v>0</v>
      </c>
    </row>
    <row customHeight="1" ht="17.25">
      <c r="A828" s="57">
        <v>2111301</v>
      </c>
      <c r="B828" s="57" t="s">
        <v>1463</v>
      </c>
      <c r="C828" s="59"/>
    </row>
    <row customHeight="1" ht="17.25">
      <c r="A829" s="57">
        <v>21114</v>
      </c>
      <c r="B829" s="91" t="s">
        <v>1464</v>
      </c>
      <c r="C829" s="58">
        <f>SUM(C830:C839)</f>
        <v>0</v>
      </c>
    </row>
    <row customHeight="1" ht="17.25">
      <c r="A830" s="57">
        <v>2111401</v>
      </c>
      <c r="B830" s="57" t="s">
        <v>861</v>
      </c>
      <c r="C830" s="59"/>
    </row>
    <row customHeight="1" ht="17.25">
      <c r="A831" s="57">
        <v>2111402</v>
      </c>
      <c r="B831" s="57" t="s">
        <v>862</v>
      </c>
      <c r="C831" s="59"/>
    </row>
    <row customHeight="1" ht="17.25">
      <c r="A832" s="57">
        <v>2111403</v>
      </c>
      <c r="B832" s="57" t="s">
        <v>863</v>
      </c>
      <c r="C832" s="59"/>
    </row>
    <row customHeight="1" ht="17.25">
      <c r="A833" s="57">
        <v>2111406</v>
      </c>
      <c r="B833" s="57" t="s">
        <v>1465</v>
      </c>
      <c r="C833" s="59"/>
    </row>
    <row customHeight="1" ht="17.25">
      <c r="A834" s="57">
        <v>2111407</v>
      </c>
      <c r="B834" s="57" t="s">
        <v>1466</v>
      </c>
      <c r="C834" s="59"/>
    </row>
    <row customHeight="1" ht="17.25">
      <c r="A835" s="57">
        <v>2111408</v>
      </c>
      <c r="B835" s="57" t="s">
        <v>1467</v>
      </c>
      <c r="C835" s="59"/>
    </row>
    <row customHeight="1" ht="17.25">
      <c r="A836" s="57">
        <v>2111411</v>
      </c>
      <c r="B836" s="57" t="s">
        <v>901</v>
      </c>
      <c r="C836" s="59"/>
    </row>
    <row customHeight="1" ht="17.25">
      <c r="A837" s="57">
        <v>2111413</v>
      </c>
      <c r="B837" s="57" t="s">
        <v>1468</v>
      </c>
      <c r="C837" s="59"/>
    </row>
    <row customHeight="1" ht="17.25">
      <c r="A838" s="57">
        <v>2111450</v>
      </c>
      <c r="B838" s="57" t="s">
        <v>870</v>
      </c>
      <c r="C838" s="59"/>
    </row>
    <row customHeight="1" ht="17.25">
      <c r="A839" s="57">
        <v>2111499</v>
      </c>
      <c r="B839" s="57" t="s">
        <v>1469</v>
      </c>
      <c r="C839" s="59"/>
    </row>
    <row customHeight="1" ht="17.25">
      <c r="A840" s="57">
        <v>21199</v>
      </c>
      <c r="B840" s="91" t="s">
        <v>1470</v>
      </c>
      <c r="C840" s="58">
        <f>C841</f>
        <v>0</v>
      </c>
    </row>
    <row customHeight="1" ht="17.25">
      <c r="A841" s="57">
        <v>2119999</v>
      </c>
      <c r="B841" s="57" t="s">
        <v>1471</v>
      </c>
      <c r="C841" s="59"/>
    </row>
    <row customHeight="1" ht="17.25">
      <c r="A842" s="57">
        <v>212</v>
      </c>
      <c r="B842" s="91" t="s">
        <v>1472</v>
      </c>
      <c r="C842" s="58">
        <f>SUM(C843,C854,C856,C859,C861,C863)</f>
        <v>23407</v>
      </c>
    </row>
    <row customHeight="1" ht="17.25">
      <c r="A843" s="57">
        <v>21201</v>
      </c>
      <c r="B843" s="91" t="s">
        <v>1473</v>
      </c>
      <c r="C843" s="58">
        <f>SUM(C844:C853)</f>
        <v>1744</v>
      </c>
    </row>
    <row customHeight="1" ht="17.25">
      <c r="A844" s="57">
        <v>2120101</v>
      </c>
      <c r="B844" s="57" t="s">
        <v>861</v>
      </c>
      <c r="C844" s="59">
        <v>604</v>
      </c>
    </row>
    <row customHeight="1" ht="17.25">
      <c r="A845" s="57">
        <v>2120102</v>
      </c>
      <c r="B845" s="57" t="s">
        <v>862</v>
      </c>
      <c r="C845" s="59"/>
    </row>
    <row customHeight="1" ht="17.25">
      <c r="A846" s="57">
        <v>2120103</v>
      </c>
      <c r="B846" s="57" t="s">
        <v>863</v>
      </c>
      <c r="C846" s="59"/>
    </row>
    <row customHeight="1" ht="17.25">
      <c r="A847" s="57">
        <v>2120104</v>
      </c>
      <c r="B847" s="57" t="s">
        <v>1474</v>
      </c>
      <c r="C847" s="59">
        <v>341</v>
      </c>
    </row>
    <row customHeight="1" ht="17.25">
      <c r="A848" s="57">
        <v>2120105</v>
      </c>
      <c r="B848" s="57" t="s">
        <v>1475</v>
      </c>
      <c r="C848" s="59"/>
    </row>
    <row customHeight="1" ht="17.25">
      <c r="A849" s="57">
        <v>2120106</v>
      </c>
      <c r="B849" s="57" t="s">
        <v>1476</v>
      </c>
      <c r="C849" s="59"/>
    </row>
    <row customHeight="1" ht="17.25">
      <c r="A850" s="57">
        <v>2120107</v>
      </c>
      <c r="B850" s="57" t="s">
        <v>1477</v>
      </c>
      <c r="C850" s="59"/>
    </row>
    <row customHeight="1" ht="17.25">
      <c r="A851" s="57">
        <v>2120109</v>
      </c>
      <c r="B851" s="57" t="s">
        <v>1478</v>
      </c>
      <c r="C851" s="59"/>
    </row>
    <row customHeight="1" ht="17.25">
      <c r="A852" s="57">
        <v>2120110</v>
      </c>
      <c r="B852" s="57" t="s">
        <v>1479</v>
      </c>
      <c r="C852" s="59"/>
    </row>
    <row customHeight="1" ht="17.25">
      <c r="A853" s="57">
        <v>2120199</v>
      </c>
      <c r="B853" s="57" t="s">
        <v>1480</v>
      </c>
      <c r="C853" s="59">
        <v>799</v>
      </c>
    </row>
    <row customHeight="1" ht="17.25">
      <c r="A854" s="57">
        <v>21202</v>
      </c>
      <c r="B854" s="91" t="s">
        <v>1481</v>
      </c>
      <c r="C854" s="58">
        <f>C855</f>
        <v>0</v>
      </c>
    </row>
    <row customHeight="1" ht="17.25">
      <c r="A855" s="57">
        <v>2120201</v>
      </c>
      <c r="B855" s="57" t="s">
        <v>1482</v>
      </c>
      <c r="C855" s="59"/>
    </row>
    <row customHeight="1" ht="17.25">
      <c r="A856" s="57">
        <v>21203</v>
      </c>
      <c r="B856" s="91" t="s">
        <v>1483</v>
      </c>
      <c r="C856" s="58">
        <f>SUM(C857:C858)</f>
        <v>9544</v>
      </c>
    </row>
    <row customHeight="1" ht="17.25">
      <c r="A857" s="57">
        <v>2120303</v>
      </c>
      <c r="B857" s="57" t="s">
        <v>1484</v>
      </c>
      <c r="C857" s="59">
        <v>975</v>
      </c>
    </row>
    <row customHeight="1" ht="17.25">
      <c r="A858" s="57">
        <v>2120399</v>
      </c>
      <c r="B858" s="57" t="s">
        <v>1485</v>
      </c>
      <c r="C858" s="59">
        <v>8569</v>
      </c>
    </row>
    <row customHeight="1" ht="17.25">
      <c r="A859" s="57">
        <v>21205</v>
      </c>
      <c r="B859" s="91" t="s">
        <v>1486</v>
      </c>
      <c r="C859" s="58">
        <f>C860</f>
        <v>5415</v>
      </c>
    </row>
    <row customHeight="1" ht="17.25">
      <c r="A860" s="57">
        <v>2120501</v>
      </c>
      <c r="B860" s="57" t="s">
        <v>1487</v>
      </c>
      <c r="C860" s="59">
        <v>5415</v>
      </c>
    </row>
    <row customHeight="1" ht="17.25">
      <c r="A861" s="57">
        <v>21206</v>
      </c>
      <c r="B861" s="91" t="s">
        <v>1488</v>
      </c>
      <c r="C861" s="58">
        <f>C862</f>
        <v>24</v>
      </c>
    </row>
    <row customHeight="1" ht="17.25">
      <c r="A862" s="57">
        <v>2120601</v>
      </c>
      <c r="B862" s="57" t="s">
        <v>1489</v>
      </c>
      <c r="C862" s="59">
        <v>24</v>
      </c>
    </row>
    <row customHeight="1" ht="17.25">
      <c r="A863" s="57">
        <v>21299</v>
      </c>
      <c r="B863" s="91" t="s">
        <v>1490</v>
      </c>
      <c r="C863" s="58">
        <f>C864</f>
        <v>6680</v>
      </c>
    </row>
    <row customHeight="1" ht="17.25">
      <c r="A864" s="57">
        <v>2129999</v>
      </c>
      <c r="B864" s="57" t="s">
        <v>1491</v>
      </c>
      <c r="C864" s="59">
        <v>6680</v>
      </c>
    </row>
    <row customHeight="1" ht="17.25">
      <c r="A865" s="57">
        <v>213</v>
      </c>
      <c r="B865" s="91" t="s">
        <v>1492</v>
      </c>
      <c r="C865" s="58">
        <f>SUM(C866,C892,C915,C943,C954,C961,C967,C970)</f>
        <v>48040</v>
      </c>
    </row>
    <row customHeight="1" ht="17.25">
      <c r="A866" s="57">
        <v>21301</v>
      </c>
      <c r="B866" s="91" t="s">
        <v>1493</v>
      </c>
      <c r="C866" s="58">
        <f>SUM(C867:C891)</f>
        <v>11091</v>
      </c>
    </row>
    <row customHeight="1" ht="17.25">
      <c r="A867" s="57">
        <v>2130101</v>
      </c>
      <c r="B867" s="57" t="s">
        <v>861</v>
      </c>
      <c r="C867" s="59">
        <v>1331</v>
      </c>
    </row>
    <row customHeight="1" ht="17.25">
      <c r="A868" s="57">
        <v>2130102</v>
      </c>
      <c r="B868" s="57" t="s">
        <v>862</v>
      </c>
      <c r="C868" s="59">
        <v>145</v>
      </c>
    </row>
    <row customHeight="1" ht="17.25">
      <c r="A869" s="57">
        <v>2130103</v>
      </c>
      <c r="B869" s="57" t="s">
        <v>863</v>
      </c>
      <c r="C869" s="59"/>
    </row>
    <row customHeight="1" ht="17.25">
      <c r="A870" s="57">
        <v>2130104</v>
      </c>
      <c r="B870" s="57" t="s">
        <v>870</v>
      </c>
      <c r="C870" s="59"/>
    </row>
    <row customHeight="1" ht="17.25">
      <c r="A871" s="57">
        <v>2130105</v>
      </c>
      <c r="B871" s="57" t="s">
        <v>1494</v>
      </c>
      <c r="C871" s="59"/>
    </row>
    <row customHeight="1" ht="17.25">
      <c r="A872" s="57">
        <v>2130106</v>
      </c>
      <c r="B872" s="57" t="s">
        <v>1495</v>
      </c>
      <c r="C872" s="59">
        <v>14</v>
      </c>
    </row>
    <row customHeight="1" ht="17.25">
      <c r="A873" s="57">
        <v>2130108</v>
      </c>
      <c r="B873" s="57" t="s">
        <v>1496</v>
      </c>
      <c r="C873" s="59">
        <v>28</v>
      </c>
    </row>
    <row customHeight="1" ht="17.25">
      <c r="A874" s="57">
        <v>2130109</v>
      </c>
      <c r="B874" s="57" t="s">
        <v>1497</v>
      </c>
      <c r="C874" s="59"/>
    </row>
    <row customHeight="1" ht="17.25">
      <c r="A875" s="57">
        <v>2130110</v>
      </c>
      <c r="B875" s="57" t="s">
        <v>1498</v>
      </c>
      <c r="C875" s="59"/>
    </row>
    <row customHeight="1" ht="17.25">
      <c r="A876" s="57">
        <v>2130111</v>
      </c>
      <c r="B876" s="57" t="s">
        <v>1499</v>
      </c>
      <c r="C876" s="59">
        <v>15</v>
      </c>
    </row>
    <row customHeight="1" ht="17.25">
      <c r="A877" s="57">
        <v>2130112</v>
      </c>
      <c r="B877" s="57" t="s">
        <v>1500</v>
      </c>
      <c r="C877" s="59"/>
    </row>
    <row customHeight="1" ht="17.25">
      <c r="A878" s="57">
        <v>2130114</v>
      </c>
      <c r="B878" s="57" t="s">
        <v>1501</v>
      </c>
      <c r="C878" s="59"/>
    </row>
    <row customHeight="1" ht="17.25">
      <c r="A879" s="57">
        <v>2130119</v>
      </c>
      <c r="B879" s="57" t="s">
        <v>1502</v>
      </c>
      <c r="C879" s="59">
        <v>119</v>
      </c>
    </row>
    <row customHeight="1" ht="17.25">
      <c r="A880" s="57">
        <v>2130120</v>
      </c>
      <c r="B880" s="57" t="s">
        <v>1503</v>
      </c>
      <c r="C880" s="59">
        <v>3916</v>
      </c>
    </row>
    <row customHeight="1" ht="17.25">
      <c r="A881" s="57">
        <v>2130121</v>
      </c>
      <c r="B881" s="57" t="s">
        <v>1504</v>
      </c>
      <c r="C881" s="59"/>
    </row>
    <row customHeight="1" ht="17.25">
      <c r="A882" s="57">
        <v>2130122</v>
      </c>
      <c r="B882" s="57" t="s">
        <v>1505</v>
      </c>
      <c r="C882" s="59">
        <v>1198</v>
      </c>
    </row>
    <row customHeight="1" ht="17.25">
      <c r="A883" s="57">
        <v>2130124</v>
      </c>
      <c r="B883" s="57" t="s">
        <v>1506</v>
      </c>
      <c r="C883" s="59">
        <v>16</v>
      </c>
    </row>
    <row customHeight="1" ht="17.25">
      <c r="A884" s="57">
        <v>2130125</v>
      </c>
      <c r="B884" s="57" t="s">
        <v>1507</v>
      </c>
      <c r="C884" s="59">
        <v>21</v>
      </c>
    </row>
    <row customHeight="1" ht="17.25">
      <c r="A885" s="57">
        <v>2130126</v>
      </c>
      <c r="B885" s="57" t="s">
        <v>1508</v>
      </c>
      <c r="C885" s="59">
        <v>5</v>
      </c>
    </row>
    <row customHeight="1" ht="17.25">
      <c r="A886" s="57">
        <v>2130135</v>
      </c>
      <c r="B886" s="57" t="s">
        <v>1509</v>
      </c>
      <c r="C886" s="59"/>
    </row>
    <row customHeight="1" ht="17.25">
      <c r="A887" s="57">
        <v>2130142</v>
      </c>
      <c r="B887" s="57" t="s">
        <v>1510</v>
      </c>
      <c r="C887" s="59"/>
    </row>
    <row customHeight="1" ht="17.25">
      <c r="A888" s="57">
        <v>2130148</v>
      </c>
      <c r="B888" s="57" t="s">
        <v>1511</v>
      </c>
      <c r="C888" s="59"/>
    </row>
    <row customHeight="1" ht="17.25">
      <c r="A889" s="57">
        <v>2130152</v>
      </c>
      <c r="B889" s="57" t="s">
        <v>1512</v>
      </c>
      <c r="C889" s="59"/>
    </row>
    <row customHeight="1" ht="17.25">
      <c r="A890" s="57">
        <v>2130153</v>
      </c>
      <c r="B890" s="57" t="s">
        <v>1513</v>
      </c>
      <c r="C890" s="59">
        <v>907</v>
      </c>
    </row>
    <row customHeight="1" ht="17.25">
      <c r="A891" s="57">
        <v>2130199</v>
      </c>
      <c r="B891" s="57" t="s">
        <v>1514</v>
      </c>
      <c r="C891" s="59">
        <v>3376</v>
      </c>
    </row>
    <row customHeight="1" ht="17.25">
      <c r="A892" s="57">
        <v>21302</v>
      </c>
      <c r="B892" s="91" t="s">
        <v>1515</v>
      </c>
      <c r="C892" s="58">
        <f>SUM(C893:C914)</f>
        <v>1840</v>
      </c>
    </row>
    <row customHeight="1" ht="17.25">
      <c r="A893" s="57">
        <v>2130201</v>
      </c>
      <c r="B893" s="57" t="s">
        <v>861</v>
      </c>
      <c r="C893" s="59">
        <v>484</v>
      </c>
    </row>
    <row customHeight="1" ht="17.25">
      <c r="A894" s="57">
        <v>2130202</v>
      </c>
      <c r="B894" s="57" t="s">
        <v>862</v>
      </c>
      <c r="C894" s="59">
        <v>32</v>
      </c>
    </row>
    <row customHeight="1" ht="17.25">
      <c r="A895" s="57">
        <v>2130203</v>
      </c>
      <c r="B895" s="57" t="s">
        <v>863</v>
      </c>
      <c r="C895" s="59"/>
    </row>
    <row customHeight="1" ht="17.25">
      <c r="A896" s="57">
        <v>2130204</v>
      </c>
      <c r="B896" s="57" t="s">
        <v>1516</v>
      </c>
      <c r="C896" s="59"/>
    </row>
    <row customHeight="1" ht="17.25">
      <c r="A897" s="57">
        <v>2130205</v>
      </c>
      <c r="B897" s="57" t="s">
        <v>1517</v>
      </c>
      <c r="C897" s="59">
        <v>227</v>
      </c>
    </row>
    <row customHeight="1" ht="17.25">
      <c r="A898" s="57">
        <v>2130206</v>
      </c>
      <c r="B898" s="57" t="s">
        <v>1518</v>
      </c>
      <c r="C898" s="59"/>
    </row>
    <row customHeight="1" ht="17.25">
      <c r="A899" s="57">
        <v>2130207</v>
      </c>
      <c r="B899" s="57" t="s">
        <v>1519</v>
      </c>
      <c r="C899" s="59"/>
    </row>
    <row customHeight="1" ht="17.25">
      <c r="A900" s="57">
        <v>2130209</v>
      </c>
      <c r="B900" s="57" t="s">
        <v>1520</v>
      </c>
      <c r="C900" s="59">
        <v>384</v>
      </c>
    </row>
    <row customHeight="1" ht="17.25">
      <c r="A901" s="57">
        <v>2130211</v>
      </c>
      <c r="B901" s="57" t="s">
        <v>1521</v>
      </c>
      <c r="C901" s="59">
        <v>10</v>
      </c>
    </row>
    <row customHeight="1" ht="17.25">
      <c r="A902" s="57">
        <v>2130212</v>
      </c>
      <c r="B902" s="57" t="s">
        <v>1522</v>
      </c>
      <c r="C902" s="59">
        <v>32</v>
      </c>
    </row>
    <row customHeight="1" ht="17.25">
      <c r="A903" s="57">
        <v>2130213</v>
      </c>
      <c r="B903" s="57" t="s">
        <v>1523</v>
      </c>
      <c r="C903" s="59"/>
    </row>
    <row customHeight="1" ht="17.25">
      <c r="A904" s="57">
        <v>2130217</v>
      </c>
      <c r="B904" s="57" t="s">
        <v>1524</v>
      </c>
      <c r="C904" s="59"/>
    </row>
    <row customHeight="1" ht="17.25">
      <c r="A905" s="57">
        <v>2130220</v>
      </c>
      <c r="B905" s="57" t="s">
        <v>1525</v>
      </c>
      <c r="C905" s="59"/>
    </row>
    <row customHeight="1" ht="17.25">
      <c r="A906" s="57">
        <v>2130221</v>
      </c>
      <c r="B906" s="57" t="s">
        <v>1526</v>
      </c>
      <c r="C906" s="59">
        <v>45</v>
      </c>
    </row>
    <row customHeight="1" ht="17.25">
      <c r="A907" s="57">
        <v>2130223</v>
      </c>
      <c r="B907" s="57" t="s">
        <v>1527</v>
      </c>
      <c r="C907" s="59"/>
    </row>
    <row customHeight="1" ht="17.25">
      <c r="A908" s="57">
        <v>2130226</v>
      </c>
      <c r="B908" s="57" t="s">
        <v>1528</v>
      </c>
      <c r="C908" s="59"/>
    </row>
    <row customHeight="1" ht="17.25">
      <c r="A909" s="57">
        <v>2130227</v>
      </c>
      <c r="B909" s="57" t="s">
        <v>1529</v>
      </c>
      <c r="C909" s="59"/>
    </row>
    <row customHeight="1" ht="17.25">
      <c r="A910" s="57">
        <v>2130234</v>
      </c>
      <c r="B910" s="57" t="s">
        <v>1530</v>
      </c>
      <c r="C910" s="59">
        <v>67</v>
      </c>
    </row>
    <row customHeight="1" ht="17.25">
      <c r="A911" s="57">
        <v>2130236</v>
      </c>
      <c r="B911" s="57" t="s">
        <v>1531</v>
      </c>
      <c r="C911" s="59"/>
    </row>
    <row customHeight="1" ht="17.25">
      <c r="A912" s="57">
        <v>2130237</v>
      </c>
      <c r="B912" s="57" t="s">
        <v>1500</v>
      </c>
      <c r="C912" s="59"/>
    </row>
    <row customHeight="1" ht="17.25">
      <c r="A913" s="118">
        <v>2130238</v>
      </c>
      <c r="B913" s="118" t="s">
        <v>1532</v>
      </c>
      <c r="C913" s="59"/>
    </row>
    <row customHeight="1" ht="17.25">
      <c r="A914" s="57">
        <v>2130299</v>
      </c>
      <c r="B914" s="57" t="s">
        <v>1533</v>
      </c>
      <c r="C914" s="59">
        <v>559</v>
      </c>
    </row>
    <row customHeight="1" ht="17.25">
      <c r="A915" s="57">
        <v>21303</v>
      </c>
      <c r="B915" s="91" t="s">
        <v>1534</v>
      </c>
      <c r="C915" s="58">
        <f>SUM(C916:C942)</f>
        <v>8249</v>
      </c>
    </row>
    <row customHeight="1" ht="17.25">
      <c r="A916" s="57">
        <v>2130301</v>
      </c>
      <c r="B916" s="57" t="s">
        <v>861</v>
      </c>
      <c r="C916" s="59">
        <v>581</v>
      </c>
    </row>
    <row customHeight="1" ht="17.25">
      <c r="A917" s="57">
        <v>2130302</v>
      </c>
      <c r="B917" s="57" t="s">
        <v>862</v>
      </c>
      <c r="C917" s="59">
        <v>395</v>
      </c>
    </row>
    <row customHeight="1" ht="17.25">
      <c r="A918" s="57">
        <v>2130303</v>
      </c>
      <c r="B918" s="57" t="s">
        <v>863</v>
      </c>
      <c r="C918" s="59"/>
    </row>
    <row customHeight="1" ht="17.25">
      <c r="A919" s="57">
        <v>2130304</v>
      </c>
      <c r="B919" s="57" t="s">
        <v>1535</v>
      </c>
      <c r="C919" s="59"/>
    </row>
    <row customHeight="1" ht="17.25">
      <c r="A920" s="57">
        <v>2130305</v>
      </c>
      <c r="B920" s="57" t="s">
        <v>1536</v>
      </c>
      <c r="C920" s="59">
        <v>3080</v>
      </c>
    </row>
    <row customHeight="1" ht="17.25">
      <c r="A921" s="57">
        <v>2130306</v>
      </c>
      <c r="B921" s="57" t="s">
        <v>1537</v>
      </c>
      <c r="C921" s="59">
        <v>130</v>
      </c>
    </row>
    <row customHeight="1" ht="17.25">
      <c r="A922" s="57">
        <v>2130307</v>
      </c>
      <c r="B922" s="57" t="s">
        <v>1538</v>
      </c>
      <c r="C922" s="59">
        <v>70</v>
      </c>
    </row>
    <row customHeight="1" ht="17.25">
      <c r="A923" s="57">
        <v>2130308</v>
      </c>
      <c r="B923" s="57" t="s">
        <v>1539</v>
      </c>
      <c r="C923" s="59"/>
    </row>
    <row customHeight="1" ht="17.25">
      <c r="A924" s="57">
        <v>2130309</v>
      </c>
      <c r="B924" s="57" t="s">
        <v>1540</v>
      </c>
      <c r="C924" s="59"/>
    </row>
    <row customHeight="1" ht="17.25">
      <c r="A925" s="57">
        <v>2130310</v>
      </c>
      <c r="B925" s="57" t="s">
        <v>1541</v>
      </c>
      <c r="C925" s="59">
        <v>207</v>
      </c>
    </row>
    <row customHeight="1" ht="17.25">
      <c r="A926" s="57">
        <v>2130311</v>
      </c>
      <c r="B926" s="57" t="s">
        <v>1542</v>
      </c>
      <c r="C926" s="59"/>
    </row>
    <row customHeight="1" ht="17.25">
      <c r="A927" s="57">
        <v>2130312</v>
      </c>
      <c r="B927" s="57" t="s">
        <v>1543</v>
      </c>
      <c r="C927" s="59"/>
    </row>
    <row customHeight="1" ht="17.25">
      <c r="A928" s="57">
        <v>2130313</v>
      </c>
      <c r="B928" s="57" t="s">
        <v>1544</v>
      </c>
      <c r="C928" s="59"/>
    </row>
    <row customHeight="1" ht="17.25">
      <c r="A929" s="57">
        <v>2130314</v>
      </c>
      <c r="B929" s="57" t="s">
        <v>1545</v>
      </c>
      <c r="C929" s="59">
        <v>66</v>
      </c>
    </row>
    <row customHeight="1" ht="17.25">
      <c r="A930" s="57">
        <v>2130315</v>
      </c>
      <c r="B930" s="57" t="s">
        <v>1546</v>
      </c>
      <c r="C930" s="59">
        <v>510</v>
      </c>
    </row>
    <row customHeight="1" ht="17.25">
      <c r="A931" s="57">
        <v>2130316</v>
      </c>
      <c r="B931" s="57" t="s">
        <v>1547</v>
      </c>
      <c r="C931" s="59">
        <v>1166</v>
      </c>
    </row>
    <row customHeight="1" ht="17.25">
      <c r="A932" s="57">
        <v>2130317</v>
      </c>
      <c r="B932" s="57" t="s">
        <v>1548</v>
      </c>
      <c r="C932" s="59"/>
    </row>
    <row customHeight="1" ht="17.25">
      <c r="A933" s="57">
        <v>2130318</v>
      </c>
      <c r="B933" s="57" t="s">
        <v>1549</v>
      </c>
      <c r="C933" s="59"/>
    </row>
    <row customHeight="1" ht="17.25">
      <c r="A934" s="57">
        <v>2130319</v>
      </c>
      <c r="B934" s="57" t="s">
        <v>1550</v>
      </c>
      <c r="C934" s="59">
        <v>374</v>
      </c>
    </row>
    <row customHeight="1" ht="17.25">
      <c r="A935" s="57">
        <v>2130321</v>
      </c>
      <c r="B935" s="57" t="s">
        <v>1551</v>
      </c>
      <c r="C935" s="59">
        <v>777</v>
      </c>
    </row>
    <row customHeight="1" ht="17.25">
      <c r="A936" s="57">
        <v>2130322</v>
      </c>
      <c r="B936" s="57" t="s">
        <v>1552</v>
      </c>
      <c r="C936" s="59"/>
    </row>
    <row customHeight="1" ht="17.25">
      <c r="A937" s="57">
        <v>2130333</v>
      </c>
      <c r="B937" s="57" t="s">
        <v>1527</v>
      </c>
      <c r="C937" s="59"/>
    </row>
    <row customHeight="1" ht="17.25">
      <c r="A938" s="57">
        <v>2130334</v>
      </c>
      <c r="B938" s="57" t="s">
        <v>1553</v>
      </c>
      <c r="C938" s="59"/>
    </row>
    <row customHeight="1" ht="17.25">
      <c r="A939" s="57">
        <v>2130335</v>
      </c>
      <c r="B939" s="57" t="s">
        <v>1554</v>
      </c>
      <c r="C939" s="59">
        <v>181</v>
      </c>
    </row>
    <row customHeight="1" ht="17.25">
      <c r="A940" s="57">
        <v>2130336</v>
      </c>
      <c r="B940" s="57" t="s">
        <v>1555</v>
      </c>
      <c r="C940" s="59"/>
    </row>
    <row customHeight="1" ht="17.25">
      <c r="A941" s="57">
        <v>2130337</v>
      </c>
      <c r="B941" s="57" t="s">
        <v>1556</v>
      </c>
      <c r="C941" s="59"/>
    </row>
    <row customHeight="1" ht="17.25">
      <c r="A942" s="57">
        <v>2130399</v>
      </c>
      <c r="B942" s="57" t="s">
        <v>1557</v>
      </c>
      <c r="C942" s="59">
        <v>712</v>
      </c>
    </row>
    <row customHeight="1" ht="17.25">
      <c r="A943" s="57">
        <v>21305</v>
      </c>
      <c r="B943" s="91" t="s">
        <v>1558</v>
      </c>
      <c r="C943" s="58">
        <f>SUM(C944:C953)</f>
        <v>19024</v>
      </c>
    </row>
    <row customHeight="1" ht="17.25">
      <c r="A944" s="57">
        <v>2130501</v>
      </c>
      <c r="B944" s="57" t="s">
        <v>861</v>
      </c>
      <c r="C944" s="59">
        <v>237</v>
      </c>
    </row>
    <row customHeight="1" ht="17.25">
      <c r="A945" s="57">
        <v>2130502</v>
      </c>
      <c r="B945" s="57" t="s">
        <v>862</v>
      </c>
      <c r="C945" s="59">
        <v>206</v>
      </c>
    </row>
    <row customHeight="1" ht="17.25">
      <c r="A946" s="57">
        <v>2130503</v>
      </c>
      <c r="B946" s="57" t="s">
        <v>863</v>
      </c>
      <c r="C946" s="59"/>
    </row>
    <row customHeight="1" ht="17.25">
      <c r="A947" s="57">
        <v>2130504</v>
      </c>
      <c r="B947" s="57" t="s">
        <v>1559</v>
      </c>
      <c r="C947" s="59">
        <v>3436</v>
      </c>
    </row>
    <row customHeight="1" ht="17.25">
      <c r="A948" s="57">
        <v>2130505</v>
      </c>
      <c r="B948" s="57" t="s">
        <v>1560</v>
      </c>
      <c r="C948" s="59">
        <v>12478</v>
      </c>
    </row>
    <row customHeight="1" ht="17.25">
      <c r="A949" s="57">
        <v>2130506</v>
      </c>
      <c r="B949" s="57" t="s">
        <v>1561</v>
      </c>
      <c r="C949" s="59"/>
    </row>
    <row customHeight="1" ht="17.25">
      <c r="A950" s="57">
        <v>2130507</v>
      </c>
      <c r="B950" s="57" t="s">
        <v>1562</v>
      </c>
      <c r="C950" s="59">
        <v>303</v>
      </c>
    </row>
    <row customHeight="1" ht="17.25">
      <c r="A951" s="57">
        <v>2130508</v>
      </c>
      <c r="B951" s="57" t="s">
        <v>1563</v>
      </c>
      <c r="C951" s="59"/>
    </row>
    <row customHeight="1" ht="17.25">
      <c r="A952" s="57">
        <v>2130550</v>
      </c>
      <c r="B952" s="57" t="s">
        <v>870</v>
      </c>
      <c r="C952" s="59"/>
    </row>
    <row customHeight="1" ht="17.25">
      <c r="A953" s="57">
        <v>2130599</v>
      </c>
      <c r="B953" s="57" t="s">
        <v>1564</v>
      </c>
      <c r="C953" s="59">
        <v>2364</v>
      </c>
    </row>
    <row customHeight="1" ht="17.25">
      <c r="A954" s="57">
        <v>21307</v>
      </c>
      <c r="B954" s="91" t="s">
        <v>1565</v>
      </c>
      <c r="C954" s="58">
        <f>SUM(C955:C960)</f>
        <v>6651</v>
      </c>
    </row>
    <row customHeight="1" ht="17.25">
      <c r="A955" s="57">
        <v>2130701</v>
      </c>
      <c r="B955" s="57" t="s">
        <v>1566</v>
      </c>
      <c r="C955" s="59">
        <v>627</v>
      </c>
    </row>
    <row customHeight="1" ht="17.25">
      <c r="A956" s="57">
        <v>2130704</v>
      </c>
      <c r="B956" s="57" t="s">
        <v>1567</v>
      </c>
      <c r="C956" s="59"/>
    </row>
    <row customHeight="1" ht="17.25">
      <c r="A957" s="57">
        <v>2130705</v>
      </c>
      <c r="B957" s="57" t="s">
        <v>1568</v>
      </c>
      <c r="C957" s="59">
        <v>5106</v>
      </c>
    </row>
    <row customHeight="1" ht="17.25">
      <c r="A958" s="57">
        <v>2130706</v>
      </c>
      <c r="B958" s="57" t="s">
        <v>1569</v>
      </c>
      <c r="C958" s="59"/>
    </row>
    <row customHeight="1" ht="17.25">
      <c r="A959" s="57">
        <v>2130707</v>
      </c>
      <c r="B959" s="57" t="s">
        <v>1570</v>
      </c>
      <c r="C959" s="59">
        <v>837</v>
      </c>
    </row>
    <row customHeight="1" ht="17.25">
      <c r="A960" s="57">
        <v>2130799</v>
      </c>
      <c r="B960" s="57" t="s">
        <v>1571</v>
      </c>
      <c r="C960" s="59">
        <v>81</v>
      </c>
    </row>
    <row customHeight="1" ht="17.25">
      <c r="A961" s="57">
        <v>21308</v>
      </c>
      <c r="B961" s="91" t="s">
        <v>1572</v>
      </c>
      <c r="C961" s="58">
        <f>SUM(C962:C966)</f>
        <v>1015</v>
      </c>
    </row>
    <row customHeight="1" ht="17.25">
      <c r="A962" s="57">
        <v>2130801</v>
      </c>
      <c r="B962" s="57" t="s">
        <v>1573</v>
      </c>
      <c r="C962" s="59"/>
    </row>
    <row customHeight="1" ht="17.25">
      <c r="A963" s="57">
        <v>2130803</v>
      </c>
      <c r="B963" s="57" t="s">
        <v>1574</v>
      </c>
      <c r="C963" s="59">
        <v>779</v>
      </c>
    </row>
    <row customHeight="1" ht="17.25">
      <c r="A964" s="57">
        <v>2130804</v>
      </c>
      <c r="B964" s="57" t="s">
        <v>1575</v>
      </c>
      <c r="C964" s="59">
        <v>226</v>
      </c>
    </row>
    <row customHeight="1" ht="17.25">
      <c r="A965" s="57">
        <v>2130805</v>
      </c>
      <c r="B965" s="57" t="s">
        <v>1576</v>
      </c>
      <c r="C965" s="59"/>
    </row>
    <row customHeight="1" ht="17.25">
      <c r="A966" s="57">
        <v>2130899</v>
      </c>
      <c r="B966" s="57" t="s">
        <v>1577</v>
      </c>
      <c r="C966" s="59">
        <v>10</v>
      </c>
    </row>
    <row customHeight="1" ht="17.25">
      <c r="A967" s="57">
        <v>21309</v>
      </c>
      <c r="B967" s="91" t="s">
        <v>1578</v>
      </c>
      <c r="C967" s="58">
        <f>SUM(C968:C969)</f>
        <v>0</v>
      </c>
    </row>
    <row customHeight="1" ht="17.25">
      <c r="A968" s="57">
        <v>2130901</v>
      </c>
      <c r="B968" s="57" t="s">
        <v>1579</v>
      </c>
      <c r="C968" s="59"/>
    </row>
    <row customHeight="1" ht="17.25">
      <c r="A969" s="57">
        <v>2130999</v>
      </c>
      <c r="B969" s="57" t="s">
        <v>1580</v>
      </c>
      <c r="C969" s="59"/>
    </row>
    <row customHeight="1" ht="17.25">
      <c r="A970" s="57">
        <v>21399</v>
      </c>
      <c r="B970" s="91" t="s">
        <v>1581</v>
      </c>
      <c r="C970" s="58">
        <f>C971+C972</f>
        <v>170</v>
      </c>
    </row>
    <row customHeight="1" ht="17.25">
      <c r="A971" s="57">
        <v>2139901</v>
      </c>
      <c r="B971" s="57" t="s">
        <v>1582</v>
      </c>
      <c r="C971" s="59"/>
    </row>
    <row customHeight="1" ht="17.25">
      <c r="A972" s="57">
        <v>2139999</v>
      </c>
      <c r="B972" s="57" t="s">
        <v>1583</v>
      </c>
      <c r="C972" s="59">
        <v>170</v>
      </c>
    </row>
    <row customHeight="1" ht="17.25">
      <c r="A973" s="57">
        <v>214</v>
      </c>
      <c r="B973" s="91" t="s">
        <v>1584</v>
      </c>
      <c r="C973" s="58">
        <f>SUM(C974,C995,C1005,C1015,C1022)</f>
        <v>8253</v>
      </c>
    </row>
    <row customHeight="1" ht="17.25">
      <c r="A974" s="57">
        <v>21401</v>
      </c>
      <c r="B974" s="91" t="s">
        <v>1585</v>
      </c>
      <c r="C974" s="58">
        <f>SUM(C975:C994)</f>
        <v>7119</v>
      </c>
    </row>
    <row customHeight="1" ht="17.25">
      <c r="A975" s="57">
        <v>2140101</v>
      </c>
      <c r="B975" s="57" t="s">
        <v>861</v>
      </c>
      <c r="C975" s="59">
        <v>237</v>
      </c>
    </row>
    <row customHeight="1" ht="17.25">
      <c r="A976" s="57">
        <v>2140102</v>
      </c>
      <c r="B976" s="57" t="s">
        <v>862</v>
      </c>
      <c r="C976" s="59"/>
    </row>
    <row customHeight="1" ht="17.25">
      <c r="A977" s="57">
        <v>2140103</v>
      </c>
      <c r="B977" s="57" t="s">
        <v>863</v>
      </c>
      <c r="C977" s="59"/>
    </row>
    <row customHeight="1" ht="17.25">
      <c r="A978" s="57">
        <v>2140104</v>
      </c>
      <c r="B978" s="57" t="s">
        <v>1586</v>
      </c>
      <c r="C978" s="59">
        <v>4030</v>
      </c>
    </row>
    <row customHeight="1" ht="17.25">
      <c r="A979" s="57">
        <v>2140106</v>
      </c>
      <c r="B979" s="57" t="s">
        <v>1587</v>
      </c>
      <c r="C979" s="59">
        <v>1928</v>
      </c>
    </row>
    <row customHeight="1" ht="17.25">
      <c r="A980" s="57">
        <v>2140109</v>
      </c>
      <c r="B980" s="57" t="s">
        <v>1588</v>
      </c>
      <c r="C980" s="59"/>
    </row>
    <row customHeight="1" ht="17.25">
      <c r="A981" s="57">
        <v>2140110</v>
      </c>
      <c r="B981" s="57" t="s">
        <v>1589</v>
      </c>
      <c r="C981" s="59"/>
    </row>
    <row customHeight="1" ht="17.25">
      <c r="A982" s="57">
        <v>2140112</v>
      </c>
      <c r="B982" s="57" t="s">
        <v>1590</v>
      </c>
      <c r="C982" s="59">
        <v>237</v>
      </c>
    </row>
    <row customHeight="1" ht="17.25">
      <c r="A983" s="57">
        <v>2140114</v>
      </c>
      <c r="B983" s="57" t="s">
        <v>1591</v>
      </c>
      <c r="C983" s="59"/>
    </row>
    <row customHeight="1" ht="17.25">
      <c r="A984" s="57">
        <v>2140122</v>
      </c>
      <c r="B984" s="57" t="s">
        <v>1592</v>
      </c>
      <c r="C984" s="59"/>
    </row>
    <row customHeight="1" ht="17.25">
      <c r="A985" s="57">
        <v>2140123</v>
      </c>
      <c r="B985" s="57" t="s">
        <v>1593</v>
      </c>
      <c r="C985" s="59"/>
    </row>
    <row customHeight="1" ht="17.25">
      <c r="A986" s="57">
        <v>2140127</v>
      </c>
      <c r="B986" s="57" t="s">
        <v>1594</v>
      </c>
      <c r="C986" s="59"/>
    </row>
    <row customHeight="1" ht="17.25">
      <c r="A987" s="57">
        <v>2140128</v>
      </c>
      <c r="B987" s="57" t="s">
        <v>1595</v>
      </c>
      <c r="C987" s="59"/>
    </row>
    <row customHeight="1" ht="17.25">
      <c r="A988" s="57">
        <v>2140129</v>
      </c>
      <c r="B988" s="57" t="s">
        <v>1596</v>
      </c>
      <c r="C988" s="59"/>
    </row>
    <row customHeight="1" ht="17.25">
      <c r="A989" s="57">
        <v>2140130</v>
      </c>
      <c r="B989" s="57" t="s">
        <v>1597</v>
      </c>
      <c r="C989" s="59"/>
    </row>
    <row customHeight="1" ht="17.25">
      <c r="A990" s="57">
        <v>2140131</v>
      </c>
      <c r="B990" s="57" t="s">
        <v>1598</v>
      </c>
      <c r="C990" s="59"/>
    </row>
    <row customHeight="1" ht="17.25">
      <c r="A991" s="57">
        <v>2140133</v>
      </c>
      <c r="B991" s="57" t="s">
        <v>1599</v>
      </c>
      <c r="C991" s="59"/>
    </row>
    <row customHeight="1" ht="17.25">
      <c r="A992" s="57">
        <v>2140136</v>
      </c>
      <c r="B992" s="57" t="s">
        <v>1600</v>
      </c>
      <c r="C992" s="59"/>
    </row>
    <row customHeight="1" ht="17.25">
      <c r="A993" s="57">
        <v>2140138</v>
      </c>
      <c r="B993" s="57" t="s">
        <v>1601</v>
      </c>
      <c r="C993" s="59"/>
    </row>
    <row customHeight="1" ht="17.25">
      <c r="A994" s="57">
        <v>2140199</v>
      </c>
      <c r="B994" s="57" t="s">
        <v>1602</v>
      </c>
      <c r="C994" s="59">
        <v>687</v>
      </c>
    </row>
    <row customHeight="1" ht="17.25">
      <c r="A995" s="57">
        <v>21402</v>
      </c>
      <c r="B995" s="91" t="s">
        <v>1603</v>
      </c>
      <c r="C995" s="58">
        <f>SUM(C996:C1004)</f>
        <v>0</v>
      </c>
    </row>
    <row customHeight="1" ht="17.25">
      <c r="A996" s="57">
        <v>2140201</v>
      </c>
      <c r="B996" s="57" t="s">
        <v>861</v>
      </c>
      <c r="C996" s="59"/>
    </row>
    <row customHeight="1" ht="17.25">
      <c r="A997" s="57">
        <v>2140202</v>
      </c>
      <c r="B997" s="57" t="s">
        <v>862</v>
      </c>
      <c r="C997" s="59"/>
    </row>
    <row customHeight="1" ht="17.25">
      <c r="A998" s="57">
        <v>2140203</v>
      </c>
      <c r="B998" s="57" t="s">
        <v>863</v>
      </c>
      <c r="C998" s="59"/>
    </row>
    <row customHeight="1" ht="17.25">
      <c r="A999" s="57">
        <v>2140204</v>
      </c>
      <c r="B999" s="57" t="s">
        <v>1604</v>
      </c>
      <c r="C999" s="59"/>
    </row>
    <row customHeight="1" ht="17.25">
      <c r="A1000" s="57">
        <v>2140205</v>
      </c>
      <c r="B1000" s="57" t="s">
        <v>1605</v>
      </c>
      <c r="C1000" s="59"/>
    </row>
    <row customHeight="1" ht="17.25">
      <c r="A1001" s="57">
        <v>2140206</v>
      </c>
      <c r="B1001" s="57" t="s">
        <v>1606</v>
      </c>
      <c r="C1001" s="59"/>
    </row>
    <row customHeight="1" ht="17.25">
      <c r="A1002" s="57">
        <v>2140207</v>
      </c>
      <c r="B1002" s="57" t="s">
        <v>1607</v>
      </c>
      <c r="C1002" s="59"/>
    </row>
    <row customHeight="1" ht="17.25">
      <c r="A1003" s="57">
        <v>2140208</v>
      </c>
      <c r="B1003" s="57" t="s">
        <v>1608</v>
      </c>
      <c r="C1003" s="59"/>
    </row>
    <row customHeight="1" ht="17.25">
      <c r="A1004" s="57">
        <v>2140299</v>
      </c>
      <c r="B1004" s="57" t="s">
        <v>1609</v>
      </c>
      <c r="C1004" s="59"/>
    </row>
    <row customHeight="1" ht="17.25">
      <c r="A1005" s="57">
        <v>21403</v>
      </c>
      <c r="B1005" s="91" t="s">
        <v>1610</v>
      </c>
      <c r="C1005" s="58">
        <f>SUM(C1006:C1014)</f>
        <v>0</v>
      </c>
    </row>
    <row customHeight="1" ht="17.25">
      <c r="A1006" s="57">
        <v>2140301</v>
      </c>
      <c r="B1006" s="57" t="s">
        <v>861</v>
      </c>
      <c r="C1006" s="59"/>
    </row>
    <row customHeight="1" ht="17.25">
      <c r="A1007" s="57">
        <v>2140302</v>
      </c>
      <c r="B1007" s="57" t="s">
        <v>862</v>
      </c>
      <c r="C1007" s="59"/>
    </row>
    <row customHeight="1" ht="17.25">
      <c r="A1008" s="57">
        <v>2140303</v>
      </c>
      <c r="B1008" s="57" t="s">
        <v>863</v>
      </c>
      <c r="C1008" s="59"/>
    </row>
    <row customHeight="1" ht="17.25">
      <c r="A1009" s="57">
        <v>2140304</v>
      </c>
      <c r="B1009" s="57" t="s">
        <v>1611</v>
      </c>
      <c r="C1009" s="59"/>
    </row>
    <row customHeight="1" ht="17.25">
      <c r="A1010" s="57">
        <v>2140305</v>
      </c>
      <c r="B1010" s="57" t="s">
        <v>1612</v>
      </c>
      <c r="C1010" s="59"/>
    </row>
    <row customHeight="1" ht="17.25">
      <c r="A1011" s="57">
        <v>2140306</v>
      </c>
      <c r="B1011" s="57" t="s">
        <v>1613</v>
      </c>
      <c r="C1011" s="59"/>
    </row>
    <row customHeight="1" ht="17.25">
      <c r="A1012" s="57">
        <v>2140307</v>
      </c>
      <c r="B1012" s="57" t="s">
        <v>1614</v>
      </c>
      <c r="C1012" s="59"/>
    </row>
    <row customHeight="1" ht="17.25">
      <c r="A1013" s="57">
        <v>2140308</v>
      </c>
      <c r="B1013" s="57" t="s">
        <v>1615</v>
      </c>
      <c r="C1013" s="59"/>
    </row>
    <row customHeight="1" ht="17.25">
      <c r="A1014" s="57">
        <v>2140399</v>
      </c>
      <c r="B1014" s="57" t="s">
        <v>1616</v>
      </c>
      <c r="C1014" s="59"/>
    </row>
    <row customHeight="1" ht="17.25">
      <c r="A1015" s="57">
        <v>21405</v>
      </c>
      <c r="B1015" s="91" t="s">
        <v>1617</v>
      </c>
      <c r="C1015" s="58">
        <f>SUM(C1016:C1021)</f>
        <v>0</v>
      </c>
    </row>
    <row customHeight="1" ht="17.25">
      <c r="A1016" s="57">
        <v>2140501</v>
      </c>
      <c r="B1016" s="57" t="s">
        <v>861</v>
      </c>
      <c r="C1016" s="59"/>
    </row>
    <row customHeight="1" ht="17.25">
      <c r="A1017" s="57">
        <v>2140502</v>
      </c>
      <c r="B1017" s="57" t="s">
        <v>862</v>
      </c>
      <c r="C1017" s="59"/>
    </row>
    <row customHeight="1" ht="17.25">
      <c r="A1018" s="57">
        <v>2140503</v>
      </c>
      <c r="B1018" s="57" t="s">
        <v>863</v>
      </c>
      <c r="C1018" s="59"/>
    </row>
    <row customHeight="1" ht="17.25">
      <c r="A1019" s="57">
        <v>2140504</v>
      </c>
      <c r="B1019" s="57" t="s">
        <v>1608</v>
      </c>
      <c r="C1019" s="59"/>
    </row>
    <row customHeight="1" ht="17.25">
      <c r="A1020" s="57">
        <v>2140505</v>
      </c>
      <c r="B1020" s="57" t="s">
        <v>1618</v>
      </c>
      <c r="C1020" s="59"/>
    </row>
    <row customHeight="1" ht="17.25">
      <c r="A1021" s="57">
        <v>2140599</v>
      </c>
      <c r="B1021" s="57" t="s">
        <v>1619</v>
      </c>
      <c r="C1021" s="59"/>
    </row>
    <row customHeight="1" ht="17.25">
      <c r="A1022" s="57">
        <v>21499</v>
      </c>
      <c r="B1022" s="91" t="s">
        <v>1620</v>
      </c>
      <c r="C1022" s="58">
        <f>SUM(C1023:C1024)</f>
        <v>1134</v>
      </c>
    </row>
    <row customHeight="1" ht="17.25">
      <c r="A1023" s="57">
        <v>2149901</v>
      </c>
      <c r="B1023" s="57" t="s">
        <v>1621</v>
      </c>
      <c r="C1023" s="59">
        <v>140</v>
      </c>
    </row>
    <row customHeight="1" ht="17.25">
      <c r="A1024" s="57">
        <v>2149999</v>
      </c>
      <c r="B1024" s="57" t="s">
        <v>1622</v>
      </c>
      <c r="C1024" s="59">
        <v>994</v>
      </c>
    </row>
    <row customHeight="1" ht="17.25">
      <c r="A1025" s="57">
        <v>215</v>
      </c>
      <c r="B1025" s="91" t="s">
        <v>1623</v>
      </c>
      <c r="C1025" s="58">
        <f>SUM(C1026,C1036,C1052,C1057,C1068,C1075,C1083)</f>
        <v>2467</v>
      </c>
    </row>
    <row customHeight="1" ht="17.25">
      <c r="A1026" s="57">
        <v>21501</v>
      </c>
      <c r="B1026" s="91" t="s">
        <v>1624</v>
      </c>
      <c r="C1026" s="58">
        <f>SUM(C1027:C1035)</f>
        <v>22</v>
      </c>
    </row>
    <row customHeight="1" ht="17.25">
      <c r="A1027" s="57">
        <v>2150101</v>
      </c>
      <c r="B1027" s="57" t="s">
        <v>861</v>
      </c>
      <c r="C1027" s="59">
        <v>22</v>
      </c>
    </row>
    <row customHeight="1" ht="17.25">
      <c r="A1028" s="57">
        <v>2150102</v>
      </c>
      <c r="B1028" s="57" t="s">
        <v>862</v>
      </c>
      <c r="C1028" s="59"/>
    </row>
    <row customHeight="1" ht="17.25">
      <c r="A1029" s="57">
        <v>2150103</v>
      </c>
      <c r="B1029" s="57" t="s">
        <v>863</v>
      </c>
      <c r="C1029" s="59"/>
    </row>
    <row customHeight="1" ht="17.25">
      <c r="A1030" s="57">
        <v>2150104</v>
      </c>
      <c r="B1030" s="57" t="s">
        <v>1625</v>
      </c>
      <c r="C1030" s="59"/>
    </row>
    <row customHeight="1" ht="17.25">
      <c r="A1031" s="57">
        <v>2150105</v>
      </c>
      <c r="B1031" s="57" t="s">
        <v>1626</v>
      </c>
      <c r="C1031" s="59"/>
    </row>
    <row customHeight="1" ht="17.25">
      <c r="A1032" s="57">
        <v>2150106</v>
      </c>
      <c r="B1032" s="57" t="s">
        <v>1627</v>
      </c>
      <c r="C1032" s="59"/>
    </row>
    <row customHeight="1" ht="17.25">
      <c r="A1033" s="57">
        <v>2150107</v>
      </c>
      <c r="B1033" s="57" t="s">
        <v>1628</v>
      </c>
      <c r="C1033" s="59"/>
    </row>
    <row customHeight="1" ht="17.25">
      <c r="A1034" s="57">
        <v>2150108</v>
      </c>
      <c r="B1034" s="57" t="s">
        <v>1629</v>
      </c>
      <c r="C1034" s="59"/>
    </row>
    <row customHeight="1" ht="17.25">
      <c r="A1035" s="57">
        <v>2150199</v>
      </c>
      <c r="B1035" s="57" t="s">
        <v>1630</v>
      </c>
      <c r="C1035" s="59"/>
    </row>
    <row customHeight="1" ht="17.25">
      <c r="A1036" s="57">
        <v>21502</v>
      </c>
      <c r="B1036" s="91" t="s">
        <v>1631</v>
      </c>
      <c r="C1036" s="58">
        <f>SUM(C1037:C1051)</f>
        <v>0</v>
      </c>
    </row>
    <row customHeight="1" ht="17.25">
      <c r="A1037" s="57">
        <v>2150201</v>
      </c>
      <c r="B1037" s="57" t="s">
        <v>861</v>
      </c>
      <c r="C1037" s="59"/>
    </row>
    <row customHeight="1" ht="17.25">
      <c r="A1038" s="57">
        <v>2150202</v>
      </c>
      <c r="B1038" s="57" t="s">
        <v>862</v>
      </c>
      <c r="C1038" s="59"/>
    </row>
    <row customHeight="1" ht="17.25">
      <c r="A1039" s="57">
        <v>2150203</v>
      </c>
      <c r="B1039" s="57" t="s">
        <v>863</v>
      </c>
      <c r="C1039" s="59"/>
    </row>
    <row customHeight="1" ht="17.25">
      <c r="A1040" s="57">
        <v>2150204</v>
      </c>
      <c r="B1040" s="57" t="s">
        <v>1632</v>
      </c>
      <c r="C1040" s="59"/>
    </row>
    <row customHeight="1" ht="17.25">
      <c r="A1041" s="57">
        <v>2150205</v>
      </c>
      <c r="B1041" s="57" t="s">
        <v>1633</v>
      </c>
      <c r="C1041" s="59"/>
    </row>
    <row customHeight="1" ht="17.25">
      <c r="A1042" s="57">
        <v>2150206</v>
      </c>
      <c r="B1042" s="57" t="s">
        <v>1634</v>
      </c>
      <c r="C1042" s="59"/>
    </row>
    <row customHeight="1" ht="17.25">
      <c r="A1043" s="57">
        <v>2150207</v>
      </c>
      <c r="B1043" s="57" t="s">
        <v>1635</v>
      </c>
      <c r="C1043" s="59"/>
    </row>
    <row customHeight="1" ht="17.25">
      <c r="A1044" s="57">
        <v>2150208</v>
      </c>
      <c r="B1044" s="57" t="s">
        <v>1636</v>
      </c>
      <c r="C1044" s="59"/>
    </row>
    <row customHeight="1" ht="17.25">
      <c r="A1045" s="57">
        <v>2150209</v>
      </c>
      <c r="B1045" s="57" t="s">
        <v>1637</v>
      </c>
      <c r="C1045" s="59"/>
    </row>
    <row customHeight="1" ht="17.25">
      <c r="A1046" s="57">
        <v>2150210</v>
      </c>
      <c r="B1046" s="57" t="s">
        <v>1638</v>
      </c>
      <c r="C1046" s="59"/>
    </row>
    <row customHeight="1" ht="17.25">
      <c r="A1047" s="57">
        <v>2150212</v>
      </c>
      <c r="B1047" s="57" t="s">
        <v>1639</v>
      </c>
      <c r="C1047" s="59"/>
    </row>
    <row customHeight="1" ht="17.25">
      <c r="A1048" s="57">
        <v>2150213</v>
      </c>
      <c r="B1048" s="57" t="s">
        <v>1640</v>
      </c>
      <c r="C1048" s="59"/>
    </row>
    <row customHeight="1" ht="17.25">
      <c r="A1049" s="57">
        <v>2150214</v>
      </c>
      <c r="B1049" s="57" t="s">
        <v>1641</v>
      </c>
      <c r="C1049" s="59"/>
    </row>
    <row customHeight="1" ht="17.25">
      <c r="A1050" s="57">
        <v>2150215</v>
      </c>
      <c r="B1050" s="57" t="s">
        <v>1642</v>
      </c>
      <c r="C1050" s="59"/>
    </row>
    <row customHeight="1" ht="17.25">
      <c r="A1051" s="57">
        <v>2150299</v>
      </c>
      <c r="B1051" s="57" t="s">
        <v>1643</v>
      </c>
      <c r="C1051" s="59"/>
    </row>
    <row customHeight="1" ht="17.25">
      <c r="A1052" s="57">
        <v>21503</v>
      </c>
      <c r="B1052" s="91" t="s">
        <v>1644</v>
      </c>
      <c r="C1052" s="58">
        <f>SUM(C1053:C1056)</f>
        <v>0</v>
      </c>
    </row>
    <row customHeight="1" ht="17.25">
      <c r="A1053" s="57">
        <v>2150301</v>
      </c>
      <c r="B1053" s="57" t="s">
        <v>861</v>
      </c>
      <c r="C1053" s="59"/>
    </row>
    <row customHeight="1" ht="17.25">
      <c r="A1054" s="57">
        <v>2150302</v>
      </c>
      <c r="B1054" s="57" t="s">
        <v>862</v>
      </c>
      <c r="C1054" s="59"/>
    </row>
    <row customHeight="1" ht="17.25">
      <c r="A1055" s="57">
        <v>2150303</v>
      </c>
      <c r="B1055" s="57" t="s">
        <v>863</v>
      </c>
      <c r="C1055" s="59"/>
    </row>
    <row customHeight="1" ht="17.25">
      <c r="A1056" s="57">
        <v>2150399</v>
      </c>
      <c r="B1056" s="57" t="s">
        <v>1645</v>
      </c>
      <c r="C1056" s="59"/>
    </row>
    <row customHeight="1" ht="17.25">
      <c r="A1057" s="57">
        <v>21505</v>
      </c>
      <c r="B1057" s="91" t="s">
        <v>1646</v>
      </c>
      <c r="C1057" s="58">
        <f>SUM(C1058:C1067)</f>
        <v>622</v>
      </c>
    </row>
    <row customHeight="1" ht="17.25">
      <c r="A1058" s="57">
        <v>2150501</v>
      </c>
      <c r="B1058" s="57" t="s">
        <v>861</v>
      </c>
      <c r="C1058" s="59">
        <v>480</v>
      </c>
    </row>
    <row customHeight="1" ht="17.25">
      <c r="A1059" s="57">
        <v>2150502</v>
      </c>
      <c r="B1059" s="57" t="s">
        <v>862</v>
      </c>
      <c r="C1059" s="59">
        <v>62</v>
      </c>
    </row>
    <row customHeight="1" ht="17.25">
      <c r="A1060" s="57">
        <v>2150503</v>
      </c>
      <c r="B1060" s="57" t="s">
        <v>863</v>
      </c>
      <c r="C1060" s="59"/>
    </row>
    <row customHeight="1" ht="17.25">
      <c r="A1061" s="57">
        <v>2150505</v>
      </c>
      <c r="B1061" s="57" t="s">
        <v>1647</v>
      </c>
      <c r="C1061" s="59"/>
    </row>
    <row customHeight="1" ht="17.25">
      <c r="A1062" s="57">
        <v>2150507</v>
      </c>
      <c r="B1062" s="57" t="s">
        <v>1648</v>
      </c>
      <c r="C1062" s="59"/>
    </row>
    <row customHeight="1" ht="17.25">
      <c r="A1063" s="57">
        <v>2150508</v>
      </c>
      <c r="B1063" s="57" t="s">
        <v>1649</v>
      </c>
      <c r="C1063" s="59"/>
    </row>
    <row customHeight="1" ht="17.25">
      <c r="A1064" s="57">
        <v>2150516</v>
      </c>
      <c r="B1064" s="57" t="s">
        <v>1650</v>
      </c>
      <c r="C1064" s="59"/>
    </row>
    <row customHeight="1" ht="17.25">
      <c r="A1065" s="57">
        <v>2150517</v>
      </c>
      <c r="B1065" s="57" t="s">
        <v>1651</v>
      </c>
      <c r="C1065" s="59">
        <v>80</v>
      </c>
    </row>
    <row customHeight="1" ht="17.25">
      <c r="A1066" s="57">
        <v>2150550</v>
      </c>
      <c r="B1066" s="57" t="s">
        <v>870</v>
      </c>
      <c r="C1066" s="59"/>
    </row>
    <row customHeight="1" ht="17.25">
      <c r="A1067" s="57">
        <v>2150599</v>
      </c>
      <c r="B1067" s="57" t="s">
        <v>1652</v>
      </c>
      <c r="C1067" s="59"/>
    </row>
    <row customHeight="1" ht="17.25">
      <c r="A1068" s="57">
        <v>21507</v>
      </c>
      <c r="B1068" s="91" t="s">
        <v>1653</v>
      </c>
      <c r="C1068" s="58">
        <f>SUM(C1069:C1074)</f>
        <v>0</v>
      </c>
    </row>
    <row customHeight="1" ht="17.25">
      <c r="A1069" s="57">
        <v>2150701</v>
      </c>
      <c r="B1069" s="57" t="s">
        <v>861</v>
      </c>
      <c r="C1069" s="59"/>
    </row>
    <row customHeight="1" ht="17.25">
      <c r="A1070" s="57">
        <v>2150702</v>
      </c>
      <c r="B1070" s="57" t="s">
        <v>862</v>
      </c>
      <c r="C1070" s="59"/>
    </row>
    <row customHeight="1" ht="17.25">
      <c r="A1071" s="57">
        <v>2150703</v>
      </c>
      <c r="B1071" s="57" t="s">
        <v>863</v>
      </c>
      <c r="C1071" s="59"/>
    </row>
    <row customHeight="1" ht="17.25">
      <c r="A1072" s="57">
        <v>2150704</v>
      </c>
      <c r="B1072" s="57" t="s">
        <v>1654</v>
      </c>
      <c r="C1072" s="59"/>
    </row>
    <row customHeight="1" ht="17.25">
      <c r="A1073" s="57">
        <v>2150705</v>
      </c>
      <c r="B1073" s="57" t="s">
        <v>1655</v>
      </c>
      <c r="C1073" s="59"/>
    </row>
    <row customHeight="1" ht="17.25">
      <c r="A1074" s="57">
        <v>2150799</v>
      </c>
      <c r="B1074" s="57" t="s">
        <v>1656</v>
      </c>
      <c r="C1074" s="59"/>
    </row>
    <row customHeight="1" ht="17.25">
      <c r="A1075" s="57">
        <v>21508</v>
      </c>
      <c r="B1075" s="91" t="s">
        <v>1657</v>
      </c>
      <c r="C1075" s="58">
        <f>SUM(C1076:C1082)</f>
        <v>1808</v>
      </c>
    </row>
    <row customHeight="1" ht="17.25">
      <c r="A1076" s="57">
        <v>2150801</v>
      </c>
      <c r="B1076" s="57" t="s">
        <v>861</v>
      </c>
      <c r="C1076" s="59"/>
    </row>
    <row customHeight="1" ht="17.25">
      <c r="A1077" s="57">
        <v>2150802</v>
      </c>
      <c r="B1077" s="57" t="s">
        <v>862</v>
      </c>
      <c r="C1077" s="59"/>
    </row>
    <row customHeight="1" ht="17.25">
      <c r="A1078" s="57">
        <v>2150803</v>
      </c>
      <c r="B1078" s="57" t="s">
        <v>863</v>
      </c>
      <c r="C1078" s="59"/>
    </row>
    <row customHeight="1" ht="17.25">
      <c r="A1079" s="57">
        <v>2150804</v>
      </c>
      <c r="B1079" s="57" t="s">
        <v>1658</v>
      </c>
      <c r="C1079" s="59"/>
    </row>
    <row customHeight="1" ht="17.25">
      <c r="A1080" s="57">
        <v>2150805</v>
      </c>
      <c r="B1080" s="57" t="s">
        <v>1659</v>
      </c>
      <c r="C1080" s="59"/>
    </row>
    <row customHeight="1" ht="17.25">
      <c r="A1081" s="57">
        <v>2150806</v>
      </c>
      <c r="B1081" s="57" t="s">
        <v>1660</v>
      </c>
      <c r="C1081" s="59"/>
    </row>
    <row customHeight="1" ht="17.25">
      <c r="A1082" s="57">
        <v>2150899</v>
      </c>
      <c r="B1082" s="57" t="s">
        <v>1661</v>
      </c>
      <c r="C1082" s="59">
        <v>1808</v>
      </c>
    </row>
    <row customHeight="1" ht="17.25">
      <c r="A1083" s="57">
        <v>21599</v>
      </c>
      <c r="B1083" s="91" t="s">
        <v>1662</v>
      </c>
      <c r="C1083" s="58">
        <f>SUM(C1084:C1088)</f>
        <v>15</v>
      </c>
    </row>
    <row customHeight="1" ht="17.25">
      <c r="A1084" s="57">
        <v>2159901</v>
      </c>
      <c r="B1084" s="57" t="s">
        <v>1663</v>
      </c>
      <c r="C1084" s="59">
        <v>15</v>
      </c>
    </row>
    <row customHeight="1" ht="17.25">
      <c r="A1085" s="57">
        <v>2159904</v>
      </c>
      <c r="B1085" s="57" t="s">
        <v>1664</v>
      </c>
      <c r="C1085" s="59"/>
    </row>
    <row customHeight="1" ht="17.25">
      <c r="A1086" s="57">
        <v>2159905</v>
      </c>
      <c r="B1086" s="57" t="s">
        <v>1665</v>
      </c>
      <c r="C1086" s="59"/>
    </row>
    <row customHeight="1" ht="17.25">
      <c r="A1087" s="57">
        <v>2159906</v>
      </c>
      <c r="B1087" s="57" t="s">
        <v>1666</v>
      </c>
      <c r="C1087" s="59"/>
    </row>
    <row customHeight="1" ht="17.25">
      <c r="A1088" s="57">
        <v>2159999</v>
      </c>
      <c r="B1088" s="57" t="s">
        <v>1667</v>
      </c>
      <c r="C1088" s="59"/>
    </row>
    <row customHeight="1" ht="17.25">
      <c r="A1089" s="57">
        <v>216</v>
      </c>
      <c r="B1089" s="91" t="s">
        <v>1668</v>
      </c>
      <c r="C1089" s="58">
        <f>SUM(C1090,C1100,C1106)</f>
        <v>168</v>
      </c>
    </row>
    <row customHeight="1" ht="17.25">
      <c r="A1090" s="57">
        <v>21602</v>
      </c>
      <c r="B1090" s="91" t="s">
        <v>1669</v>
      </c>
      <c r="C1090" s="58">
        <f>SUM(C1091:C1099)</f>
        <v>153</v>
      </c>
    </row>
    <row customHeight="1" ht="17.25">
      <c r="A1091" s="57">
        <v>2160201</v>
      </c>
      <c r="B1091" s="57" t="s">
        <v>861</v>
      </c>
      <c r="C1091" s="59">
        <v>73</v>
      </c>
    </row>
    <row customHeight="1" ht="17.25">
      <c r="A1092" s="57">
        <v>2160202</v>
      </c>
      <c r="B1092" s="57" t="s">
        <v>862</v>
      </c>
      <c r="C1092" s="59">
        <v>60</v>
      </c>
    </row>
    <row customHeight="1" ht="17.25">
      <c r="A1093" s="57">
        <v>2160203</v>
      </c>
      <c r="B1093" s="57" t="s">
        <v>863</v>
      </c>
      <c r="C1093" s="59"/>
    </row>
    <row customHeight="1" ht="17.25">
      <c r="A1094" s="57">
        <v>2160216</v>
      </c>
      <c r="B1094" s="57" t="s">
        <v>1670</v>
      </c>
      <c r="C1094" s="59">
        <v>20</v>
      </c>
    </row>
    <row customHeight="1" ht="17.25">
      <c r="A1095" s="57">
        <v>2160217</v>
      </c>
      <c r="B1095" s="57" t="s">
        <v>1671</v>
      </c>
      <c r="C1095" s="59"/>
    </row>
    <row customHeight="1" ht="17.25">
      <c r="A1096" s="57">
        <v>2160218</v>
      </c>
      <c r="B1096" s="57" t="s">
        <v>1672</v>
      </c>
      <c r="C1096" s="59"/>
    </row>
    <row customHeight="1" ht="17.25">
      <c r="A1097" s="57">
        <v>2160219</v>
      </c>
      <c r="B1097" s="57" t="s">
        <v>1673</v>
      </c>
      <c r="C1097" s="59"/>
    </row>
    <row customHeight="1" ht="17.25">
      <c r="A1098" s="57">
        <v>2160250</v>
      </c>
      <c r="B1098" s="57" t="s">
        <v>870</v>
      </c>
      <c r="C1098" s="59"/>
    </row>
    <row customHeight="1" ht="17.25">
      <c r="A1099" s="57">
        <v>2160299</v>
      </c>
      <c r="B1099" s="57" t="s">
        <v>1674</v>
      </c>
      <c r="C1099" s="59"/>
    </row>
    <row customHeight="1" ht="17.25">
      <c r="A1100" s="57">
        <v>21606</v>
      </c>
      <c r="B1100" s="91" t="s">
        <v>1675</v>
      </c>
      <c r="C1100" s="58">
        <f>SUM(C1101:C1105)</f>
        <v>15</v>
      </c>
    </row>
    <row customHeight="1" ht="17.25">
      <c r="A1101" s="57">
        <v>2160601</v>
      </c>
      <c r="B1101" s="57" t="s">
        <v>861</v>
      </c>
      <c r="C1101" s="59"/>
    </row>
    <row customHeight="1" ht="17.25">
      <c r="A1102" s="57">
        <v>2160602</v>
      </c>
      <c r="B1102" s="57" t="s">
        <v>862</v>
      </c>
      <c r="C1102" s="59"/>
    </row>
    <row customHeight="1" ht="17.25">
      <c r="A1103" s="57">
        <v>2160603</v>
      </c>
      <c r="B1103" s="57" t="s">
        <v>863</v>
      </c>
      <c r="C1103" s="59"/>
    </row>
    <row customHeight="1" ht="17.25">
      <c r="A1104" s="57">
        <v>2160607</v>
      </c>
      <c r="B1104" s="57" t="s">
        <v>1676</v>
      </c>
      <c r="C1104" s="59"/>
    </row>
    <row customHeight="1" ht="17.25">
      <c r="A1105" s="57">
        <v>2160699</v>
      </c>
      <c r="B1105" s="57" t="s">
        <v>1677</v>
      </c>
      <c r="C1105" s="59">
        <v>15</v>
      </c>
    </row>
    <row customHeight="1" ht="17.25">
      <c r="A1106" s="57">
        <v>21699</v>
      </c>
      <c r="B1106" s="91" t="s">
        <v>1678</v>
      </c>
      <c r="C1106" s="58">
        <f>SUM(C1107:C1108)</f>
        <v>0</v>
      </c>
    </row>
    <row customHeight="1" ht="17.25">
      <c r="A1107" s="57">
        <v>2169901</v>
      </c>
      <c r="B1107" s="57" t="s">
        <v>1679</v>
      </c>
      <c r="C1107" s="59"/>
    </row>
    <row customHeight="1" ht="17.25">
      <c r="A1108" s="57">
        <v>2169999</v>
      </c>
      <c r="B1108" s="57" t="s">
        <v>1680</v>
      </c>
      <c r="C1108" s="59"/>
    </row>
    <row customHeight="1" ht="17.25">
      <c r="A1109" s="57">
        <v>217</v>
      </c>
      <c r="B1109" s="91" t="s">
        <v>1681</v>
      </c>
      <c r="C1109" s="58">
        <f>SUM(C1110,C1117,C1127,C1133,C1136)</f>
        <v>0</v>
      </c>
    </row>
    <row customHeight="1" ht="17.25">
      <c r="A1110" s="57">
        <v>21701</v>
      </c>
      <c r="B1110" s="91" t="s">
        <v>1682</v>
      </c>
      <c r="C1110" s="58">
        <f>SUM(C1111:C1116)</f>
        <v>0</v>
      </c>
    </row>
    <row customHeight="1" ht="17.25">
      <c r="A1111" s="57">
        <v>2170101</v>
      </c>
      <c r="B1111" s="57" t="s">
        <v>861</v>
      </c>
      <c r="C1111" s="59"/>
    </row>
    <row customHeight="1" ht="17.25">
      <c r="A1112" s="57">
        <v>2170102</v>
      </c>
      <c r="B1112" s="57" t="s">
        <v>862</v>
      </c>
      <c r="C1112" s="59"/>
    </row>
    <row customHeight="1" ht="17.25">
      <c r="A1113" s="57">
        <v>2170103</v>
      </c>
      <c r="B1113" s="57" t="s">
        <v>863</v>
      </c>
      <c r="C1113" s="59"/>
    </row>
    <row customHeight="1" ht="17.25">
      <c r="A1114" s="57">
        <v>2170104</v>
      </c>
      <c r="B1114" s="57" t="s">
        <v>1683</v>
      </c>
      <c r="C1114" s="59"/>
    </row>
    <row customHeight="1" ht="17.25">
      <c r="A1115" s="57">
        <v>2170150</v>
      </c>
      <c r="B1115" s="57" t="s">
        <v>870</v>
      </c>
      <c r="C1115" s="59"/>
    </row>
    <row customHeight="1" ht="17.25">
      <c r="A1116" s="57">
        <v>2170199</v>
      </c>
      <c r="B1116" s="57" t="s">
        <v>1684</v>
      </c>
      <c r="C1116" s="59"/>
    </row>
    <row customHeight="1" ht="17.25">
      <c r="A1117" s="57">
        <v>21702</v>
      </c>
      <c r="B1117" s="91" t="s">
        <v>1685</v>
      </c>
      <c r="C1117" s="58">
        <f>SUM(C1118:C1126)</f>
        <v>0</v>
      </c>
    </row>
    <row customHeight="1" ht="17.25">
      <c r="A1118" s="57">
        <v>2170201</v>
      </c>
      <c r="B1118" s="57" t="s">
        <v>1686</v>
      </c>
      <c r="C1118" s="59"/>
    </row>
    <row customHeight="1" ht="17.25">
      <c r="A1119" s="57">
        <v>2170202</v>
      </c>
      <c r="B1119" s="57" t="s">
        <v>1687</v>
      </c>
      <c r="C1119" s="59"/>
    </row>
    <row customHeight="1" ht="17.25">
      <c r="A1120" s="57">
        <v>2170203</v>
      </c>
      <c r="B1120" s="57" t="s">
        <v>1688</v>
      </c>
      <c r="C1120" s="59"/>
    </row>
    <row customHeight="1" ht="17.25">
      <c r="A1121" s="57">
        <v>2170204</v>
      </c>
      <c r="B1121" s="57" t="s">
        <v>1689</v>
      </c>
      <c r="C1121" s="59"/>
    </row>
    <row customHeight="1" ht="17.25">
      <c r="A1122" s="57">
        <v>2170205</v>
      </c>
      <c r="B1122" s="57" t="s">
        <v>1690</v>
      </c>
      <c r="C1122" s="59"/>
    </row>
    <row customHeight="1" ht="17.25">
      <c r="A1123" s="57">
        <v>2170206</v>
      </c>
      <c r="B1123" s="57" t="s">
        <v>1691</v>
      </c>
      <c r="C1123" s="59"/>
    </row>
    <row customHeight="1" ht="17.25">
      <c r="A1124" s="57">
        <v>2170207</v>
      </c>
      <c r="B1124" s="57" t="s">
        <v>1692</v>
      </c>
      <c r="C1124" s="59"/>
    </row>
    <row customHeight="1" ht="17.25">
      <c r="A1125" s="57">
        <v>2170208</v>
      </c>
      <c r="B1125" s="57" t="s">
        <v>1693</v>
      </c>
      <c r="C1125" s="59"/>
    </row>
    <row customHeight="1" ht="17.25">
      <c r="A1126" s="57">
        <v>2170299</v>
      </c>
      <c r="B1126" s="57" t="s">
        <v>1694</v>
      </c>
      <c r="C1126" s="59"/>
    </row>
    <row customHeight="1" ht="17.25">
      <c r="A1127" s="57">
        <v>21703</v>
      </c>
      <c r="B1127" s="91" t="s">
        <v>1695</v>
      </c>
      <c r="C1127" s="58">
        <f>SUM(C1128:C1132)</f>
        <v>0</v>
      </c>
    </row>
    <row customHeight="1" ht="17.25">
      <c r="A1128" s="57">
        <v>2170301</v>
      </c>
      <c r="B1128" s="57" t="s">
        <v>1696</v>
      </c>
      <c r="C1128" s="59"/>
    </row>
    <row customHeight="1" ht="17.25">
      <c r="A1129" s="57">
        <v>2170302</v>
      </c>
      <c r="B1129" s="57" t="s">
        <v>1697</v>
      </c>
      <c r="C1129" s="59"/>
    </row>
    <row customHeight="1" ht="17.25">
      <c r="A1130" s="57">
        <v>2170303</v>
      </c>
      <c r="B1130" s="57" t="s">
        <v>1698</v>
      </c>
      <c r="C1130" s="59"/>
    </row>
    <row customHeight="1" ht="17.25">
      <c r="A1131" s="57">
        <v>2170304</v>
      </c>
      <c r="B1131" s="57" t="s">
        <v>1699</v>
      </c>
      <c r="C1131" s="59"/>
    </row>
    <row customHeight="1" ht="17.25">
      <c r="A1132" s="57">
        <v>2170399</v>
      </c>
      <c r="B1132" s="57" t="s">
        <v>1700</v>
      </c>
      <c r="C1132" s="59"/>
    </row>
    <row customHeight="1" ht="17.25">
      <c r="A1133" s="57">
        <v>21704</v>
      </c>
      <c r="B1133" s="91" t="s">
        <v>1701</v>
      </c>
      <c r="C1133" s="58">
        <f>SUM(C1134:C1135)</f>
        <v>0</v>
      </c>
    </row>
    <row customHeight="1" ht="17.25">
      <c r="A1134" s="57">
        <v>2170401</v>
      </c>
      <c r="B1134" s="57" t="s">
        <v>1702</v>
      </c>
      <c r="C1134" s="59"/>
    </row>
    <row customHeight="1" ht="17.25">
      <c r="A1135" s="57">
        <v>2170499</v>
      </c>
      <c r="B1135" s="57" t="s">
        <v>1703</v>
      </c>
      <c r="C1135" s="59"/>
    </row>
    <row customHeight="1" ht="17.25">
      <c r="A1136" s="57">
        <v>21799</v>
      </c>
      <c r="B1136" s="91" t="s">
        <v>1704</v>
      </c>
      <c r="C1136" s="58">
        <f>SUM(C1137:C1138)</f>
        <v>0</v>
      </c>
    </row>
    <row customHeight="1" ht="17.25">
      <c r="A1137" s="57">
        <v>2179902</v>
      </c>
      <c r="B1137" s="57" t="s">
        <v>1705</v>
      </c>
      <c r="C1137" s="59"/>
    </row>
    <row customHeight="1" ht="17.25">
      <c r="A1138" s="57">
        <v>2179999</v>
      </c>
      <c r="B1138" s="57" t="s">
        <v>1706</v>
      </c>
      <c r="C1138" s="59"/>
    </row>
    <row customHeight="1" ht="17.25">
      <c r="A1139" s="57">
        <v>219</v>
      </c>
      <c r="B1139" s="91" t="s">
        <v>1707</v>
      </c>
      <c r="C1139" s="58">
        <f>SUM(C1140:C1148)</f>
        <v>0</v>
      </c>
    </row>
    <row customHeight="1" ht="17.25">
      <c r="A1140" s="57">
        <v>21901</v>
      </c>
      <c r="B1140" s="91" t="s">
        <v>1708</v>
      </c>
      <c r="C1140" s="59"/>
    </row>
    <row customHeight="1" ht="17.25">
      <c r="A1141" s="57">
        <v>21902</v>
      </c>
      <c r="B1141" s="91" t="s">
        <v>1709</v>
      </c>
      <c r="C1141" s="59"/>
    </row>
    <row customHeight="1" ht="17.25">
      <c r="A1142" s="57">
        <v>21903</v>
      </c>
      <c r="B1142" s="91" t="s">
        <v>1710</v>
      </c>
      <c r="C1142" s="59"/>
    </row>
    <row customHeight="1" ht="17.25">
      <c r="A1143" s="57">
        <v>21904</v>
      </c>
      <c r="B1143" s="91" t="s">
        <v>1711</v>
      </c>
      <c r="C1143" s="59"/>
    </row>
    <row customHeight="1" ht="17.25">
      <c r="A1144" s="57">
        <v>21905</v>
      </c>
      <c r="B1144" s="91" t="s">
        <v>1712</v>
      </c>
      <c r="C1144" s="59"/>
    </row>
    <row customHeight="1" ht="17.25">
      <c r="A1145" s="57">
        <v>21906</v>
      </c>
      <c r="B1145" s="91" t="s">
        <v>1493</v>
      </c>
      <c r="C1145" s="59"/>
    </row>
    <row customHeight="1" ht="17.25">
      <c r="A1146" s="57">
        <v>21907</v>
      </c>
      <c r="B1146" s="91" t="s">
        <v>1713</v>
      </c>
      <c r="C1146" s="59"/>
    </row>
    <row customHeight="1" ht="17.25">
      <c r="A1147" s="57">
        <v>21908</v>
      </c>
      <c r="B1147" s="91" t="s">
        <v>1714</v>
      </c>
      <c r="C1147" s="59"/>
    </row>
    <row customHeight="1" ht="17.25">
      <c r="A1148" s="57">
        <v>21999</v>
      </c>
      <c r="B1148" s="91" t="s">
        <v>1715</v>
      </c>
      <c r="C1148" s="59"/>
    </row>
    <row customHeight="1" ht="17.25">
      <c r="A1149" s="57">
        <v>220</v>
      </c>
      <c r="B1149" s="91" t="s">
        <v>1716</v>
      </c>
      <c r="C1149" s="58">
        <f>SUM(C1150,C1177,C1192)</f>
        <v>10815</v>
      </c>
    </row>
    <row customHeight="1" ht="17.25">
      <c r="A1150" s="57">
        <v>22001</v>
      </c>
      <c r="B1150" s="91" t="s">
        <v>1717</v>
      </c>
      <c r="C1150" s="58">
        <f>SUM(C1151:C1176)</f>
        <v>10815</v>
      </c>
    </row>
    <row customHeight="1" ht="17.25">
      <c r="A1151" s="57">
        <v>2200101</v>
      </c>
      <c r="B1151" s="57" t="s">
        <v>861</v>
      </c>
      <c r="C1151" s="59">
        <v>1811</v>
      </c>
    </row>
    <row customHeight="1" ht="17.25">
      <c r="A1152" s="57">
        <v>2200102</v>
      </c>
      <c r="B1152" s="57" t="s">
        <v>862</v>
      </c>
      <c r="C1152" s="59"/>
    </row>
    <row customHeight="1" ht="17.25">
      <c r="A1153" s="57">
        <v>2200103</v>
      </c>
      <c r="B1153" s="57" t="s">
        <v>863</v>
      </c>
      <c r="C1153" s="59"/>
    </row>
    <row customHeight="1" ht="17.25">
      <c r="A1154" s="57">
        <v>2200104</v>
      </c>
      <c r="B1154" s="57" t="s">
        <v>1718</v>
      </c>
      <c r="C1154" s="59"/>
    </row>
    <row customHeight="1" ht="17.25">
      <c r="A1155" s="57">
        <v>2200106</v>
      </c>
      <c r="B1155" s="57" t="s">
        <v>1719</v>
      </c>
      <c r="C1155" s="59">
        <v>496</v>
      </c>
    </row>
    <row customHeight="1" ht="17.25">
      <c r="A1156" s="57">
        <v>2200107</v>
      </c>
      <c r="B1156" s="57" t="s">
        <v>1720</v>
      </c>
      <c r="C1156" s="59"/>
    </row>
    <row customHeight="1" ht="17.25">
      <c r="A1157" s="57">
        <v>2200108</v>
      </c>
      <c r="B1157" s="57" t="s">
        <v>1721</v>
      </c>
      <c r="C1157" s="59"/>
    </row>
    <row customHeight="1" ht="17.25">
      <c r="A1158" s="57">
        <v>2200109</v>
      </c>
      <c r="B1158" s="57" t="s">
        <v>1722</v>
      </c>
      <c r="C1158" s="59"/>
    </row>
    <row customHeight="1" ht="17.25">
      <c r="A1159" s="57">
        <v>2200112</v>
      </c>
      <c r="B1159" s="57" t="s">
        <v>1723</v>
      </c>
      <c r="C1159" s="59"/>
    </row>
    <row customHeight="1" ht="17.25">
      <c r="A1160" s="57">
        <v>2200113</v>
      </c>
      <c r="B1160" s="57" t="s">
        <v>1724</v>
      </c>
      <c r="C1160" s="59"/>
    </row>
    <row customHeight="1" ht="17.25">
      <c r="A1161" s="57">
        <v>2200114</v>
      </c>
      <c r="B1161" s="57" t="s">
        <v>1725</v>
      </c>
      <c r="C1161" s="59"/>
    </row>
    <row customHeight="1" ht="17.25">
      <c r="A1162" s="57">
        <v>2200115</v>
      </c>
      <c r="B1162" s="57" t="s">
        <v>1726</v>
      </c>
      <c r="C1162" s="59"/>
    </row>
    <row customHeight="1" ht="17.25">
      <c r="A1163" s="57">
        <v>2200116</v>
      </c>
      <c r="B1163" s="57" t="s">
        <v>1727</v>
      </c>
      <c r="C1163" s="59"/>
    </row>
    <row customHeight="1" ht="17.25">
      <c r="A1164" s="57">
        <v>2200119</v>
      </c>
      <c r="B1164" s="57" t="s">
        <v>1728</v>
      </c>
      <c r="C1164" s="59"/>
    </row>
    <row customHeight="1" ht="17.25">
      <c r="A1165" s="57">
        <v>2200120</v>
      </c>
      <c r="B1165" s="57" t="s">
        <v>1729</v>
      </c>
      <c r="C1165" s="59"/>
    </row>
    <row customHeight="1" ht="17.25">
      <c r="A1166" s="57">
        <v>2200121</v>
      </c>
      <c r="B1166" s="57" t="s">
        <v>1730</v>
      </c>
      <c r="C1166" s="59"/>
    </row>
    <row customHeight="1" ht="17.25">
      <c r="A1167" s="57">
        <v>2200122</v>
      </c>
      <c r="B1167" s="57" t="s">
        <v>1731</v>
      </c>
      <c r="C1167" s="59"/>
    </row>
    <row customHeight="1" ht="17.25">
      <c r="A1168" s="57">
        <v>2200123</v>
      </c>
      <c r="B1168" s="57" t="s">
        <v>1732</v>
      </c>
      <c r="C1168" s="59"/>
    </row>
    <row customHeight="1" ht="17.25">
      <c r="A1169" s="57">
        <v>2200124</v>
      </c>
      <c r="B1169" s="57" t="s">
        <v>1733</v>
      </c>
      <c r="C1169" s="59"/>
    </row>
    <row customHeight="1" ht="17.25">
      <c r="A1170" s="57">
        <v>2200125</v>
      </c>
      <c r="B1170" s="57" t="s">
        <v>1734</v>
      </c>
      <c r="C1170" s="59"/>
    </row>
    <row customHeight="1" ht="17.25">
      <c r="A1171" s="57">
        <v>2200126</v>
      </c>
      <c r="B1171" s="57" t="s">
        <v>1735</v>
      </c>
      <c r="C1171" s="59"/>
    </row>
    <row customHeight="1" ht="17.25">
      <c r="A1172" s="57">
        <v>2200127</v>
      </c>
      <c r="B1172" s="57" t="s">
        <v>1736</v>
      </c>
      <c r="C1172" s="59"/>
    </row>
    <row customHeight="1" ht="17.25">
      <c r="A1173" s="57">
        <v>2200128</v>
      </c>
      <c r="B1173" s="57" t="s">
        <v>1737</v>
      </c>
      <c r="C1173" s="59"/>
    </row>
    <row customHeight="1" ht="17.25">
      <c r="A1174" s="57">
        <v>2200129</v>
      </c>
      <c r="B1174" s="57" t="s">
        <v>1738</v>
      </c>
      <c r="C1174" s="59"/>
    </row>
    <row customHeight="1" ht="17.25">
      <c r="A1175" s="57">
        <v>2200150</v>
      </c>
      <c r="B1175" s="57" t="s">
        <v>870</v>
      </c>
      <c r="C1175" s="59"/>
    </row>
    <row customHeight="1" ht="17.25">
      <c r="A1176" s="57">
        <v>2200199</v>
      </c>
      <c r="B1176" s="57" t="s">
        <v>1739</v>
      </c>
      <c r="C1176" s="59">
        <v>8508</v>
      </c>
    </row>
    <row customHeight="1" ht="17.25">
      <c r="A1177" s="57">
        <v>22005</v>
      </c>
      <c r="B1177" s="91" t="s">
        <v>1740</v>
      </c>
      <c r="C1177" s="58">
        <f>SUM(C1178:C1191)</f>
        <v>0</v>
      </c>
    </row>
    <row customHeight="1" ht="17.25">
      <c r="A1178" s="57">
        <v>2200501</v>
      </c>
      <c r="B1178" s="57" t="s">
        <v>861</v>
      </c>
      <c r="C1178" s="59"/>
    </row>
    <row customHeight="1" ht="17.25">
      <c r="A1179" s="57">
        <v>2200502</v>
      </c>
      <c r="B1179" s="57" t="s">
        <v>862</v>
      </c>
      <c r="C1179" s="59"/>
    </row>
    <row customHeight="1" ht="17.25">
      <c r="A1180" s="57">
        <v>2200503</v>
      </c>
      <c r="B1180" s="57" t="s">
        <v>863</v>
      </c>
      <c r="C1180" s="59"/>
    </row>
    <row customHeight="1" ht="17.25">
      <c r="A1181" s="57">
        <v>2200504</v>
      </c>
      <c r="B1181" s="57" t="s">
        <v>1741</v>
      </c>
      <c r="C1181" s="59"/>
    </row>
    <row customHeight="1" ht="17.25">
      <c r="A1182" s="57">
        <v>2200506</v>
      </c>
      <c r="B1182" s="57" t="s">
        <v>1742</v>
      </c>
      <c r="C1182" s="59"/>
    </row>
    <row customHeight="1" ht="17.25">
      <c r="A1183" s="57">
        <v>2200507</v>
      </c>
      <c r="B1183" s="57" t="s">
        <v>1743</v>
      </c>
      <c r="C1183" s="59"/>
    </row>
    <row customHeight="1" ht="17.25">
      <c r="A1184" s="57">
        <v>2200508</v>
      </c>
      <c r="B1184" s="57" t="s">
        <v>1744</v>
      </c>
      <c r="C1184" s="59"/>
    </row>
    <row customHeight="1" ht="17.25">
      <c r="A1185" s="57">
        <v>2200509</v>
      </c>
      <c r="B1185" s="57" t="s">
        <v>1745</v>
      </c>
      <c r="C1185" s="59"/>
    </row>
    <row customHeight="1" ht="17.25">
      <c r="A1186" s="57">
        <v>2200510</v>
      </c>
      <c r="B1186" s="57" t="s">
        <v>1746</v>
      </c>
      <c r="C1186" s="59"/>
    </row>
    <row customHeight="1" ht="17.25">
      <c r="A1187" s="57">
        <v>2200511</v>
      </c>
      <c r="B1187" s="57" t="s">
        <v>1747</v>
      </c>
      <c r="C1187" s="59"/>
    </row>
    <row customHeight="1" ht="17.25">
      <c r="A1188" s="57">
        <v>2200512</v>
      </c>
      <c r="B1188" s="57" t="s">
        <v>1748</v>
      </c>
      <c r="C1188" s="59"/>
    </row>
    <row customHeight="1" ht="17.25">
      <c r="A1189" s="57">
        <v>2200513</v>
      </c>
      <c r="B1189" s="57" t="s">
        <v>1749</v>
      </c>
      <c r="C1189" s="59"/>
    </row>
    <row customHeight="1" ht="17.25">
      <c r="A1190" s="57">
        <v>2200514</v>
      </c>
      <c r="B1190" s="57" t="s">
        <v>1750</v>
      </c>
      <c r="C1190" s="59"/>
    </row>
    <row customHeight="1" ht="17.25">
      <c r="A1191" s="57">
        <v>2200599</v>
      </c>
      <c r="B1191" s="57" t="s">
        <v>1751</v>
      </c>
      <c r="C1191" s="59"/>
    </row>
    <row customHeight="1" ht="17.25">
      <c r="A1192" s="57">
        <v>22099</v>
      </c>
      <c r="B1192" s="91" t="s">
        <v>1752</v>
      </c>
      <c r="C1192" s="58">
        <f>C1193</f>
        <v>0</v>
      </c>
    </row>
    <row customHeight="1" ht="17.25">
      <c r="A1193" s="57">
        <v>2209999</v>
      </c>
      <c r="B1193" s="57" t="s">
        <v>1753</v>
      </c>
      <c r="C1193" s="59"/>
    </row>
    <row customHeight="1" ht="17.25">
      <c r="A1194" s="57">
        <v>221</v>
      </c>
      <c r="B1194" s="91" t="s">
        <v>1754</v>
      </c>
      <c r="C1194" s="58">
        <f>SUM(C1195,C1207,C1211)</f>
        <v>8100</v>
      </c>
    </row>
    <row customHeight="1" ht="17.25">
      <c r="A1195" s="57">
        <v>22101</v>
      </c>
      <c r="B1195" s="91" t="s">
        <v>1755</v>
      </c>
      <c r="C1195" s="58">
        <f>SUM(C1196:C1206)</f>
        <v>1447</v>
      </c>
    </row>
    <row customHeight="1" ht="17.25">
      <c r="A1196" s="57">
        <v>2210101</v>
      </c>
      <c r="B1196" s="57" t="s">
        <v>1756</v>
      </c>
      <c r="C1196" s="59"/>
    </row>
    <row customHeight="1" ht="17.25">
      <c r="A1197" s="57">
        <v>2210102</v>
      </c>
      <c r="B1197" s="57" t="s">
        <v>1757</v>
      </c>
      <c r="C1197" s="59"/>
    </row>
    <row customHeight="1" ht="17.25">
      <c r="A1198" s="57">
        <v>2210103</v>
      </c>
      <c r="B1198" s="57" t="s">
        <v>1758</v>
      </c>
      <c r="C1198" s="59">
        <v>655</v>
      </c>
    </row>
    <row customHeight="1" ht="17.25">
      <c r="A1199" s="57">
        <v>2210104</v>
      </c>
      <c r="B1199" s="57" t="s">
        <v>1759</v>
      </c>
      <c r="C1199" s="59"/>
    </row>
    <row customHeight="1" ht="17.25">
      <c r="A1200" s="57">
        <v>2210105</v>
      </c>
      <c r="B1200" s="57" t="s">
        <v>1760</v>
      </c>
      <c r="C1200" s="59">
        <v>266</v>
      </c>
    </row>
    <row customHeight="1" ht="17.25">
      <c r="A1201" s="57">
        <v>2210106</v>
      </c>
      <c r="B1201" s="57" t="s">
        <v>1761</v>
      </c>
      <c r="C1201" s="59">
        <v>401</v>
      </c>
    </row>
    <row customHeight="1" ht="17.25">
      <c r="A1202" s="57">
        <v>2210107</v>
      </c>
      <c r="B1202" s="57" t="s">
        <v>1762</v>
      </c>
      <c r="C1202" s="59">
        <v>11</v>
      </c>
    </row>
    <row customHeight="1" ht="17.25">
      <c r="A1203" s="57">
        <v>2210108</v>
      </c>
      <c r="B1203" s="57" t="s">
        <v>1763</v>
      </c>
      <c r="C1203" s="59">
        <v>100</v>
      </c>
    </row>
    <row customHeight="1" ht="17.25">
      <c r="A1204" s="57">
        <v>2210109</v>
      </c>
      <c r="B1204" s="57" t="s">
        <v>1764</v>
      </c>
      <c r="C1204" s="59"/>
    </row>
    <row customHeight="1" ht="17.25">
      <c r="A1205" s="57">
        <v>2210110</v>
      </c>
      <c r="B1205" s="57" t="s">
        <v>1765</v>
      </c>
      <c r="C1205" s="59"/>
    </row>
    <row customHeight="1" ht="17.25">
      <c r="A1206" s="57">
        <v>2210199</v>
      </c>
      <c r="B1206" s="57" t="s">
        <v>1766</v>
      </c>
      <c r="C1206" s="59">
        <v>14</v>
      </c>
    </row>
    <row customHeight="1" ht="17.25">
      <c r="A1207" s="57">
        <v>22102</v>
      </c>
      <c r="B1207" s="91" t="s">
        <v>1767</v>
      </c>
      <c r="C1207" s="58">
        <f>SUM(C1208:C1210)</f>
        <v>6653</v>
      </c>
    </row>
    <row customHeight="1" ht="17.25">
      <c r="A1208" s="57">
        <v>2210201</v>
      </c>
      <c r="B1208" s="57" t="s">
        <v>1768</v>
      </c>
      <c r="C1208" s="59">
        <v>6653</v>
      </c>
    </row>
    <row customHeight="1" ht="17.25">
      <c r="A1209" s="57">
        <v>2210202</v>
      </c>
      <c r="B1209" s="57" t="s">
        <v>1769</v>
      </c>
      <c r="C1209" s="59"/>
    </row>
    <row customHeight="1" ht="17.25">
      <c r="A1210" s="57">
        <v>2210203</v>
      </c>
      <c r="B1210" s="57" t="s">
        <v>1770</v>
      </c>
      <c r="C1210" s="59"/>
    </row>
    <row customHeight="1" ht="17.25">
      <c r="A1211" s="57">
        <v>22103</v>
      </c>
      <c r="B1211" s="91" t="s">
        <v>1771</v>
      </c>
      <c r="C1211" s="58">
        <f>SUM(C1212:C1214)</f>
        <v>0</v>
      </c>
    </row>
    <row customHeight="1" ht="17.25">
      <c r="A1212" s="57">
        <v>2210301</v>
      </c>
      <c r="B1212" s="57" t="s">
        <v>1772</v>
      </c>
      <c r="C1212" s="59"/>
    </row>
    <row customHeight="1" ht="17.25">
      <c r="A1213" s="57">
        <v>2210302</v>
      </c>
      <c r="B1213" s="57" t="s">
        <v>1773</v>
      </c>
      <c r="C1213" s="59"/>
    </row>
    <row customHeight="1" ht="17.25">
      <c r="A1214" s="57">
        <v>2210399</v>
      </c>
      <c r="B1214" s="57" t="s">
        <v>1774</v>
      </c>
      <c r="C1214" s="59"/>
    </row>
    <row customHeight="1" ht="17.25">
      <c r="A1215" s="57">
        <v>222</v>
      </c>
      <c r="B1215" s="91" t="s">
        <v>1775</v>
      </c>
      <c r="C1215" s="58">
        <f>SUM(C1216,C1234,C1241,C1247)</f>
        <v>450</v>
      </c>
    </row>
    <row customHeight="1" ht="17.25">
      <c r="A1216" s="57">
        <v>22201</v>
      </c>
      <c r="B1216" s="91" t="s">
        <v>1776</v>
      </c>
      <c r="C1216" s="58">
        <f>SUM(C1217:C1233)</f>
        <v>442</v>
      </c>
    </row>
    <row customHeight="1" ht="17.25">
      <c r="A1217" s="57">
        <v>2220101</v>
      </c>
      <c r="B1217" s="57" t="s">
        <v>861</v>
      </c>
      <c r="C1217" s="59">
        <v>107</v>
      </c>
    </row>
    <row customHeight="1" ht="17.25">
      <c r="A1218" s="57">
        <v>2220102</v>
      </c>
      <c r="B1218" s="57" t="s">
        <v>862</v>
      </c>
      <c r="C1218" s="59"/>
    </row>
    <row customHeight="1" ht="17.25">
      <c r="A1219" s="57">
        <v>2220103</v>
      </c>
      <c r="B1219" s="57" t="s">
        <v>863</v>
      </c>
      <c r="C1219" s="59"/>
    </row>
    <row customHeight="1" ht="17.25">
      <c r="A1220" s="57">
        <v>2220104</v>
      </c>
      <c r="B1220" s="57" t="s">
        <v>1777</v>
      </c>
      <c r="C1220" s="59"/>
    </row>
    <row customHeight="1" ht="17.25">
      <c r="A1221" s="57">
        <v>2220105</v>
      </c>
      <c r="B1221" s="57" t="s">
        <v>1778</v>
      </c>
      <c r="C1221" s="59"/>
    </row>
    <row customHeight="1" ht="17.25">
      <c r="A1222" s="57">
        <v>2220106</v>
      </c>
      <c r="B1222" s="57" t="s">
        <v>1779</v>
      </c>
      <c r="C1222" s="59"/>
    </row>
    <row customHeight="1" ht="17.25">
      <c r="A1223" s="57">
        <v>2220107</v>
      </c>
      <c r="B1223" s="57" t="s">
        <v>1780</v>
      </c>
      <c r="C1223" s="59"/>
    </row>
    <row customHeight="1" ht="17.25">
      <c r="A1224" s="57">
        <v>2220112</v>
      </c>
      <c r="B1224" s="57" t="s">
        <v>1781</v>
      </c>
      <c r="C1224" s="59"/>
    </row>
    <row customHeight="1" ht="17.25">
      <c r="A1225" s="57">
        <v>2220113</v>
      </c>
      <c r="B1225" s="57" t="s">
        <v>1782</v>
      </c>
      <c r="C1225" s="59"/>
    </row>
    <row customHeight="1" ht="17.25">
      <c r="A1226" s="57">
        <v>2220114</v>
      </c>
      <c r="B1226" s="57" t="s">
        <v>1783</v>
      </c>
      <c r="C1226" s="59"/>
    </row>
    <row customHeight="1" ht="17.25">
      <c r="A1227" s="57">
        <v>2220115</v>
      </c>
      <c r="B1227" s="57" t="s">
        <v>1784</v>
      </c>
      <c r="C1227" s="59"/>
    </row>
    <row customHeight="1" ht="17.25">
      <c r="A1228" s="57">
        <v>2220118</v>
      </c>
      <c r="B1228" s="57" t="s">
        <v>1785</v>
      </c>
      <c r="C1228" s="59"/>
    </row>
    <row customHeight="1" ht="17.25">
      <c r="A1229" s="57">
        <v>2220119</v>
      </c>
      <c r="B1229" s="57" t="s">
        <v>1786</v>
      </c>
      <c r="C1229" s="59"/>
    </row>
    <row customHeight="1" ht="17.25">
      <c r="A1230" s="57">
        <v>2220120</v>
      </c>
      <c r="B1230" s="57" t="s">
        <v>1787</v>
      </c>
      <c r="C1230" s="59"/>
    </row>
    <row customHeight="1" ht="17.25">
      <c r="A1231" s="57">
        <v>2220121</v>
      </c>
      <c r="B1231" s="57" t="s">
        <v>1788</v>
      </c>
      <c r="C1231" s="59"/>
    </row>
    <row customHeight="1" ht="17.25">
      <c r="A1232" s="57">
        <v>2220150</v>
      </c>
      <c r="B1232" s="57" t="s">
        <v>870</v>
      </c>
      <c r="C1232" s="59"/>
    </row>
    <row customHeight="1" ht="17.25">
      <c r="A1233" s="57">
        <v>2220199</v>
      </c>
      <c r="B1233" s="57" t="s">
        <v>1789</v>
      </c>
      <c r="C1233" s="59">
        <v>335</v>
      </c>
    </row>
    <row customHeight="1" ht="17.25">
      <c r="A1234" s="57">
        <v>22203</v>
      </c>
      <c r="B1234" s="91" t="s">
        <v>1790</v>
      </c>
      <c r="C1234" s="58">
        <f>SUM(C1235:C1240)</f>
        <v>0</v>
      </c>
    </row>
    <row customHeight="1" ht="17.25">
      <c r="A1235" s="57">
        <v>2220301</v>
      </c>
      <c r="B1235" s="57" t="s">
        <v>1791</v>
      </c>
      <c r="C1235" s="59"/>
    </row>
    <row customHeight="1" ht="17.25">
      <c r="A1236" s="57">
        <v>2220303</v>
      </c>
      <c r="B1236" s="57" t="s">
        <v>1792</v>
      </c>
      <c r="C1236" s="59"/>
    </row>
    <row customHeight="1" ht="17.25">
      <c r="A1237" s="57">
        <v>2220304</v>
      </c>
      <c r="B1237" s="57" t="s">
        <v>1793</v>
      </c>
      <c r="C1237" s="59"/>
    </row>
    <row customHeight="1" ht="17.25">
      <c r="A1238" s="118">
        <v>2220305</v>
      </c>
      <c r="B1238" s="118" t="s">
        <v>1794</v>
      </c>
      <c r="C1238" s="59"/>
    </row>
    <row customHeight="1" ht="17.25">
      <c r="A1239" s="118">
        <v>2220306</v>
      </c>
      <c r="B1239" s="118" t="s">
        <v>1795</v>
      </c>
      <c r="C1239" s="59"/>
    </row>
    <row customHeight="1" ht="17.25">
      <c r="A1240" s="118">
        <v>2220399</v>
      </c>
      <c r="B1240" s="118" t="s">
        <v>1796</v>
      </c>
      <c r="C1240" s="59"/>
    </row>
    <row customHeight="1" ht="17.25">
      <c r="A1241" s="118">
        <v>22204</v>
      </c>
      <c r="B1241" s="119" t="s">
        <v>1797</v>
      </c>
      <c r="C1241" s="58">
        <f>SUM(C1242:C1246)</f>
        <v>0</v>
      </c>
    </row>
    <row customHeight="1" ht="17.25">
      <c r="A1242" s="118">
        <v>2220401</v>
      </c>
      <c r="B1242" s="118" t="s">
        <v>1798</v>
      </c>
      <c r="C1242" s="59"/>
    </row>
    <row customHeight="1" ht="17.25">
      <c r="A1243" s="118">
        <v>2220402</v>
      </c>
      <c r="B1243" s="118" t="s">
        <v>1799</v>
      </c>
      <c r="C1243" s="59"/>
    </row>
    <row customHeight="1" ht="17.25">
      <c r="A1244" s="118">
        <v>2220403</v>
      </c>
      <c r="B1244" s="118" t="s">
        <v>1800</v>
      </c>
      <c r="C1244" s="59"/>
    </row>
    <row customHeight="1" ht="17.25">
      <c r="A1245" s="118">
        <v>2220404</v>
      </c>
      <c r="B1245" s="118" t="s">
        <v>1801</v>
      </c>
      <c r="C1245" s="59"/>
    </row>
    <row customHeight="1" ht="17.25">
      <c r="A1246" s="118">
        <v>2220499</v>
      </c>
      <c r="B1246" s="118" t="s">
        <v>1802</v>
      </c>
      <c r="C1246" s="59"/>
    </row>
    <row customHeight="1" ht="17.25">
      <c r="A1247" s="118">
        <v>22205</v>
      </c>
      <c r="B1247" s="119" t="s">
        <v>1803</v>
      </c>
      <c r="C1247" s="58">
        <f>SUM(C1248:C1259)</f>
        <v>8</v>
      </c>
    </row>
    <row customHeight="1" ht="17.25">
      <c r="A1248" s="118">
        <v>2220501</v>
      </c>
      <c r="B1248" s="118" t="s">
        <v>1804</v>
      </c>
      <c r="C1248" s="59"/>
    </row>
    <row customHeight="1" ht="17.25">
      <c r="A1249" s="118">
        <v>2220502</v>
      </c>
      <c r="B1249" s="118" t="s">
        <v>1805</v>
      </c>
      <c r="C1249" s="59"/>
    </row>
    <row customHeight="1" ht="17.25">
      <c r="A1250" s="118">
        <v>2220503</v>
      </c>
      <c r="B1250" s="118" t="s">
        <v>1806</v>
      </c>
      <c r="C1250" s="59"/>
    </row>
    <row customHeight="1" ht="17.25">
      <c r="A1251" s="118">
        <v>2220504</v>
      </c>
      <c r="B1251" s="118" t="s">
        <v>1807</v>
      </c>
      <c r="C1251" s="59">
        <v>8</v>
      </c>
    </row>
    <row customHeight="1" ht="17.25">
      <c r="A1252" s="118">
        <v>2220505</v>
      </c>
      <c r="B1252" s="118" t="s">
        <v>1808</v>
      </c>
      <c r="C1252" s="59"/>
    </row>
    <row customHeight="1" ht="17.25">
      <c r="A1253" s="118">
        <v>2220506</v>
      </c>
      <c r="B1253" s="118" t="s">
        <v>1809</v>
      </c>
      <c r="C1253" s="59"/>
    </row>
    <row customHeight="1" ht="17.25">
      <c r="A1254" s="118">
        <v>2220507</v>
      </c>
      <c r="B1254" s="118" t="s">
        <v>1810</v>
      </c>
      <c r="C1254" s="59"/>
    </row>
    <row customHeight="1" ht="17.25">
      <c r="A1255" s="118">
        <v>2220508</v>
      </c>
      <c r="B1255" s="118" t="s">
        <v>1811</v>
      </c>
      <c r="C1255" s="59"/>
    </row>
    <row customHeight="1" ht="17.25">
      <c r="A1256" s="118">
        <v>2220509</v>
      </c>
      <c r="B1256" s="118" t="s">
        <v>1812</v>
      </c>
      <c r="C1256" s="59"/>
    </row>
    <row customHeight="1" ht="17.25">
      <c r="A1257" s="118">
        <v>2220510</v>
      </c>
      <c r="B1257" s="118" t="s">
        <v>1813</v>
      </c>
      <c r="C1257" s="59"/>
    </row>
    <row customHeight="1" ht="17.25">
      <c r="A1258" s="118">
        <v>2220511</v>
      </c>
      <c r="B1258" s="118" t="s">
        <v>1814</v>
      </c>
      <c r="C1258" s="59"/>
    </row>
    <row customHeight="1" ht="17.25">
      <c r="A1259" s="118">
        <v>2220599</v>
      </c>
      <c r="B1259" s="118" t="s">
        <v>1815</v>
      </c>
      <c r="C1259" s="59"/>
    </row>
    <row customHeight="1" ht="17.25">
      <c r="A1260" s="118">
        <v>224</v>
      </c>
      <c r="B1260" s="119" t="s">
        <v>1816</v>
      </c>
      <c r="C1260" s="58">
        <f>SUM(C1261,C1272,C1279,C1287,C1300,C1304,C1308)</f>
        <v>2535</v>
      </c>
    </row>
    <row customHeight="1" ht="17.25">
      <c r="A1261" s="118">
        <v>22401</v>
      </c>
      <c r="B1261" s="119" t="s">
        <v>1817</v>
      </c>
      <c r="C1261" s="58">
        <f>SUM(C1262:C1271)</f>
        <v>849</v>
      </c>
    </row>
    <row customHeight="1" ht="17.25">
      <c r="A1262" s="118">
        <v>2240101</v>
      </c>
      <c r="B1262" s="118" t="s">
        <v>861</v>
      </c>
      <c r="C1262" s="59">
        <v>459</v>
      </c>
    </row>
    <row customHeight="1" ht="17.25">
      <c r="A1263" s="118">
        <v>2240102</v>
      </c>
      <c r="B1263" s="118" t="s">
        <v>862</v>
      </c>
      <c r="C1263" s="59">
        <v>390</v>
      </c>
    </row>
    <row customHeight="1" ht="17.25">
      <c r="A1264" s="118">
        <v>2240103</v>
      </c>
      <c r="B1264" s="118" t="s">
        <v>863</v>
      </c>
      <c r="C1264" s="59"/>
    </row>
    <row customHeight="1" ht="17.25">
      <c r="A1265" s="118">
        <v>2240104</v>
      </c>
      <c r="B1265" s="118" t="s">
        <v>1818</v>
      </c>
      <c r="C1265" s="59"/>
    </row>
    <row customHeight="1" ht="17.25">
      <c r="A1266" s="118">
        <v>2240105</v>
      </c>
      <c r="B1266" s="118" t="s">
        <v>1819</v>
      </c>
      <c r="C1266" s="59"/>
    </row>
    <row customHeight="1" ht="17.25">
      <c r="A1267" s="118">
        <v>2240106</v>
      </c>
      <c r="B1267" s="118" t="s">
        <v>1820</v>
      </c>
      <c r="C1267" s="59"/>
    </row>
    <row customHeight="1" ht="17.25">
      <c r="A1268" s="118">
        <v>2240108</v>
      </c>
      <c r="B1268" s="118" t="s">
        <v>1821</v>
      </c>
      <c r="C1268" s="59"/>
    </row>
    <row customHeight="1" ht="17.25">
      <c r="A1269" s="118">
        <v>2240109</v>
      </c>
      <c r="B1269" s="118" t="s">
        <v>1822</v>
      </c>
      <c r="C1269" s="59"/>
    </row>
    <row customHeight="1" ht="17.25">
      <c r="A1270" s="118">
        <v>2240150</v>
      </c>
      <c r="B1270" s="118" t="s">
        <v>870</v>
      </c>
      <c r="C1270" s="59"/>
    </row>
    <row customHeight="1" ht="17.25">
      <c r="A1271" s="118">
        <v>2240199</v>
      </c>
      <c r="B1271" s="118" t="s">
        <v>1823</v>
      </c>
      <c r="C1271" s="59"/>
    </row>
    <row customHeight="1" ht="17.25">
      <c r="A1272" s="118">
        <v>22402</v>
      </c>
      <c r="B1272" s="119" t="s">
        <v>1824</v>
      </c>
      <c r="C1272" s="58">
        <f>SUM(C1273:C1278)</f>
        <v>899</v>
      </c>
    </row>
    <row customHeight="1" ht="17.25">
      <c r="A1273" s="118">
        <v>2240201</v>
      </c>
      <c r="B1273" s="118" t="s">
        <v>861</v>
      </c>
      <c r="C1273" s="59">
        <v>861</v>
      </c>
    </row>
    <row customHeight="1" ht="17.25">
      <c r="A1274" s="118">
        <v>2240202</v>
      </c>
      <c r="B1274" s="118" t="s">
        <v>862</v>
      </c>
      <c r="C1274" s="59">
        <v>15</v>
      </c>
    </row>
    <row customHeight="1" ht="17.25">
      <c r="A1275" s="118">
        <v>2240203</v>
      </c>
      <c r="B1275" s="118" t="s">
        <v>863</v>
      </c>
      <c r="C1275" s="59"/>
    </row>
    <row customHeight="1" ht="17.25">
      <c r="A1276" s="118">
        <v>2240204</v>
      </c>
      <c r="B1276" s="118" t="s">
        <v>1825</v>
      </c>
      <c r="C1276" s="59">
        <v>23</v>
      </c>
    </row>
    <row customHeight="1" ht="17.25">
      <c r="A1277" s="118">
        <v>2240250</v>
      </c>
      <c r="B1277" s="118" t="s">
        <v>870</v>
      </c>
      <c r="C1277" s="59"/>
    </row>
    <row customHeight="1" ht="17.25">
      <c r="A1278" s="118">
        <v>2240299</v>
      </c>
      <c r="B1278" s="118" t="s">
        <v>1826</v>
      </c>
      <c r="C1278" s="59"/>
    </row>
    <row customHeight="1" ht="17.25">
      <c r="A1279" s="118">
        <v>22404</v>
      </c>
      <c r="B1279" s="119" t="s">
        <v>1827</v>
      </c>
      <c r="C1279" s="58">
        <f>SUM(C1280:C1286)</f>
        <v>0</v>
      </c>
    </row>
    <row customHeight="1" ht="17.25">
      <c r="A1280" s="118">
        <v>2240401</v>
      </c>
      <c r="B1280" s="118" t="s">
        <v>861</v>
      </c>
      <c r="C1280" s="59"/>
    </row>
    <row customHeight="1" ht="17.25">
      <c r="A1281" s="118">
        <v>2240402</v>
      </c>
      <c r="B1281" s="118" t="s">
        <v>862</v>
      </c>
      <c r="C1281" s="59"/>
    </row>
    <row customHeight="1" ht="17.25">
      <c r="A1282" s="118">
        <v>2240403</v>
      </c>
      <c r="B1282" s="118" t="s">
        <v>863</v>
      </c>
      <c r="C1282" s="59"/>
    </row>
    <row customHeight="1" ht="17.25">
      <c r="A1283" s="118">
        <v>2240404</v>
      </c>
      <c r="B1283" s="118" t="s">
        <v>1828</v>
      </c>
      <c r="C1283" s="59"/>
    </row>
    <row customHeight="1" ht="17.25">
      <c r="A1284" s="118">
        <v>2240405</v>
      </c>
      <c r="B1284" s="118" t="s">
        <v>1829</v>
      </c>
      <c r="C1284" s="59"/>
    </row>
    <row customHeight="1" ht="17.25">
      <c r="A1285" s="118">
        <v>2240450</v>
      </c>
      <c r="B1285" s="118" t="s">
        <v>870</v>
      </c>
      <c r="C1285" s="59"/>
    </row>
    <row customHeight="1" ht="17.25">
      <c r="A1286" s="118">
        <v>2240499</v>
      </c>
      <c r="B1286" s="118" t="s">
        <v>1830</v>
      </c>
      <c r="C1286" s="59"/>
    </row>
    <row customHeight="1" ht="17.25">
      <c r="A1287" s="118">
        <v>22405</v>
      </c>
      <c r="B1287" s="119" t="s">
        <v>1831</v>
      </c>
      <c r="C1287" s="58">
        <f>SUM(C1288:C1299)</f>
        <v>0</v>
      </c>
    </row>
    <row customHeight="1" ht="17.25">
      <c r="A1288" s="118">
        <v>2240501</v>
      </c>
      <c r="B1288" s="118" t="s">
        <v>861</v>
      </c>
      <c r="C1288" s="59"/>
    </row>
    <row customHeight="1" ht="17.25">
      <c r="A1289" s="118">
        <v>2240502</v>
      </c>
      <c r="B1289" s="118" t="s">
        <v>862</v>
      </c>
      <c r="C1289" s="59"/>
    </row>
    <row customHeight="1" ht="17.25">
      <c r="A1290" s="118">
        <v>2240503</v>
      </c>
      <c r="B1290" s="118" t="s">
        <v>863</v>
      </c>
      <c r="C1290" s="59"/>
    </row>
    <row customHeight="1" ht="17.25">
      <c r="A1291" s="118">
        <v>2240504</v>
      </c>
      <c r="B1291" s="118" t="s">
        <v>1832</v>
      </c>
      <c r="C1291" s="59"/>
    </row>
    <row customHeight="1" ht="17.25">
      <c r="A1292" s="118">
        <v>2240505</v>
      </c>
      <c r="B1292" s="118" t="s">
        <v>1833</v>
      </c>
      <c r="C1292" s="59"/>
    </row>
    <row customHeight="1" ht="17.25">
      <c r="A1293" s="118">
        <v>2240506</v>
      </c>
      <c r="B1293" s="118" t="s">
        <v>1834</v>
      </c>
      <c r="C1293" s="59"/>
    </row>
    <row customHeight="1" ht="17.25">
      <c r="A1294" s="118">
        <v>2240507</v>
      </c>
      <c r="B1294" s="118" t="s">
        <v>1835</v>
      </c>
      <c r="C1294" s="59"/>
    </row>
    <row customHeight="1" ht="17.25">
      <c r="A1295" s="118">
        <v>2240508</v>
      </c>
      <c r="B1295" s="118" t="s">
        <v>1836</v>
      </c>
      <c r="C1295" s="59"/>
    </row>
    <row customHeight="1" ht="17.25">
      <c r="A1296" s="118">
        <v>2240509</v>
      </c>
      <c r="B1296" s="118" t="s">
        <v>1837</v>
      </c>
      <c r="C1296" s="59"/>
    </row>
    <row customHeight="1" ht="17.25">
      <c r="A1297" s="118">
        <v>2240510</v>
      </c>
      <c r="B1297" s="118" t="s">
        <v>1838</v>
      </c>
      <c r="C1297" s="59"/>
    </row>
    <row customHeight="1" ht="17.25">
      <c r="A1298" s="118">
        <v>2240550</v>
      </c>
      <c r="B1298" s="118" t="s">
        <v>1839</v>
      </c>
      <c r="C1298" s="59"/>
    </row>
    <row customHeight="1" ht="17.25">
      <c r="A1299" s="118">
        <v>2240599</v>
      </c>
      <c r="B1299" s="118" t="s">
        <v>1840</v>
      </c>
      <c r="C1299" s="59"/>
    </row>
    <row customHeight="1" ht="17.25">
      <c r="A1300" s="118">
        <v>22406</v>
      </c>
      <c r="B1300" s="119" t="s">
        <v>1841</v>
      </c>
      <c r="C1300" s="58">
        <f>SUM(C1301:C1303)</f>
        <v>787</v>
      </c>
    </row>
    <row customHeight="1" ht="17.25">
      <c r="A1301" s="118">
        <v>2240601</v>
      </c>
      <c r="B1301" s="118" t="s">
        <v>1842</v>
      </c>
      <c r="C1301" s="59">
        <v>787</v>
      </c>
    </row>
    <row customHeight="1" ht="17.25">
      <c r="A1302" s="118">
        <v>2240602</v>
      </c>
      <c r="B1302" s="118" t="s">
        <v>1843</v>
      </c>
      <c r="C1302" s="59"/>
    </row>
    <row customHeight="1" ht="17.25">
      <c r="A1303" s="118">
        <v>2240699</v>
      </c>
      <c r="B1303" s="118" t="s">
        <v>1844</v>
      </c>
      <c r="C1303" s="59"/>
    </row>
    <row customHeight="1" ht="17.25">
      <c r="A1304" s="118">
        <v>22407</v>
      </c>
      <c r="B1304" s="119" t="s">
        <v>1845</v>
      </c>
      <c r="C1304" s="58">
        <f>SUM(C1305:C1307)</f>
        <v>0</v>
      </c>
    </row>
    <row customHeight="1" ht="17.25">
      <c r="A1305" s="118">
        <v>2240703</v>
      </c>
      <c r="B1305" s="118" t="s">
        <v>1846</v>
      </c>
      <c r="C1305" s="59"/>
    </row>
    <row customHeight="1" ht="17.25">
      <c r="A1306" s="118">
        <v>2240704</v>
      </c>
      <c r="B1306" s="118" t="s">
        <v>1847</v>
      </c>
      <c r="C1306" s="59"/>
    </row>
    <row customHeight="1" ht="17.25">
      <c r="A1307" s="118">
        <v>2240799</v>
      </c>
      <c r="B1307" s="118" t="s">
        <v>1848</v>
      </c>
      <c r="C1307" s="59"/>
    </row>
    <row customHeight="1" ht="17.25">
      <c r="A1308" s="118">
        <v>22499</v>
      </c>
      <c r="B1308" s="119" t="s">
        <v>1849</v>
      </c>
      <c r="C1308" s="58">
        <f>C1309</f>
        <v>0</v>
      </c>
    </row>
    <row customHeight="1" ht="17.25">
      <c r="A1309" s="118">
        <v>2249999</v>
      </c>
      <c r="B1309" s="118" t="s">
        <v>1850</v>
      </c>
      <c r="C1309" s="59"/>
    </row>
    <row customHeight="1" ht="17.25">
      <c r="A1310" s="118">
        <v>229</v>
      </c>
      <c r="B1310" s="119" t="s">
        <v>1851</v>
      </c>
      <c r="C1310" s="58">
        <f>C1311</f>
        <v>3733</v>
      </c>
    </row>
    <row customHeight="1" ht="17.25">
      <c r="A1311" s="118">
        <v>22999</v>
      </c>
      <c r="B1311" s="119" t="s">
        <v>1852</v>
      </c>
      <c r="C1311" s="58">
        <f>C1312</f>
        <v>3733</v>
      </c>
    </row>
    <row customHeight="1" ht="17.25">
      <c r="A1312" s="118">
        <v>2299999</v>
      </c>
      <c r="B1312" s="118" t="s">
        <v>1853</v>
      </c>
      <c r="C1312" s="59">
        <v>3733</v>
      </c>
    </row>
    <row customHeight="1" ht="17.25">
      <c r="A1313" s="118">
        <v>232</v>
      </c>
      <c r="B1313" s="119" t="s">
        <v>1854</v>
      </c>
      <c r="C1313" s="58">
        <f>SUM(C1314,C1316,C1321)</f>
        <v>2550</v>
      </c>
    </row>
    <row customHeight="1" ht="17.25">
      <c r="A1314" s="118">
        <v>23201</v>
      </c>
      <c r="B1314" s="119" t="s">
        <v>1855</v>
      </c>
      <c r="C1314" s="58">
        <f>C1315</f>
        <v>0</v>
      </c>
    </row>
    <row customHeight="1" ht="17.25">
      <c r="A1315" s="118">
        <v>2320101</v>
      </c>
      <c r="B1315" s="118" t="s">
        <v>1856</v>
      </c>
      <c r="C1315" s="59"/>
    </row>
    <row customHeight="1" ht="17.25">
      <c r="A1316" s="118">
        <v>23202</v>
      </c>
      <c r="B1316" s="119" t="s">
        <v>1857</v>
      </c>
      <c r="C1316" s="58">
        <f>SUM(C1317:C1320)</f>
        <v>0</v>
      </c>
    </row>
    <row customHeight="1" ht="17.25">
      <c r="A1317" s="118">
        <v>2320201</v>
      </c>
      <c r="B1317" s="118" t="s">
        <v>1858</v>
      </c>
      <c r="C1317" s="59"/>
    </row>
    <row customHeight="1" ht="17.25">
      <c r="A1318" s="118">
        <v>2320202</v>
      </c>
      <c r="B1318" s="118" t="s">
        <v>1859</v>
      </c>
      <c r="C1318" s="59"/>
    </row>
    <row customHeight="1" ht="17.25">
      <c r="A1319" s="118">
        <v>2320203</v>
      </c>
      <c r="B1319" s="118" t="s">
        <v>1860</v>
      </c>
      <c r="C1319" s="59"/>
    </row>
    <row customHeight="1" ht="17.25">
      <c r="A1320" s="118">
        <v>2320299</v>
      </c>
      <c r="B1320" s="118" t="s">
        <v>1861</v>
      </c>
      <c r="C1320" s="59"/>
    </row>
    <row customHeight="1" ht="17.25">
      <c r="A1321" s="118">
        <v>23203</v>
      </c>
      <c r="B1321" s="119" t="s">
        <v>1862</v>
      </c>
      <c r="C1321" s="58">
        <f>SUM(C1322:C1325)</f>
        <v>2550</v>
      </c>
    </row>
    <row customHeight="1" ht="17.25">
      <c r="A1322" s="118">
        <v>2320301</v>
      </c>
      <c r="B1322" s="118" t="s">
        <v>1863</v>
      </c>
      <c r="C1322" s="59">
        <v>2471</v>
      </c>
    </row>
    <row customHeight="1" ht="17.25">
      <c r="A1323" s="118">
        <v>2320302</v>
      </c>
      <c r="B1323" s="118" t="s">
        <v>1864</v>
      </c>
      <c r="C1323" s="59"/>
    </row>
    <row customHeight="1" ht="17.25">
      <c r="A1324" s="118">
        <v>2320303</v>
      </c>
      <c r="B1324" s="118" t="s">
        <v>1865</v>
      </c>
      <c r="C1324" s="59">
        <v>79</v>
      </c>
    </row>
    <row customHeight="1" ht="17.25">
      <c r="A1325" s="118">
        <v>2320399</v>
      </c>
      <c r="B1325" s="118" t="s">
        <v>1866</v>
      </c>
      <c r="C1325" s="59"/>
    </row>
    <row customHeight="1" ht="17.25">
      <c r="A1326" s="118">
        <v>233</v>
      </c>
      <c r="B1326" s="119" t="s">
        <v>1867</v>
      </c>
      <c r="C1326" s="58">
        <f>C1327+C1329+C1331</f>
        <v>0</v>
      </c>
    </row>
    <row customHeight="1" ht="17.25">
      <c r="A1327" s="118">
        <v>23301</v>
      </c>
      <c r="B1327" s="119" t="s">
        <v>1868</v>
      </c>
      <c r="C1327" s="58">
        <f>C1328</f>
        <v>0</v>
      </c>
    </row>
    <row customHeight="1" ht="17.25">
      <c r="A1328" s="118">
        <v>2330101</v>
      </c>
      <c r="B1328" s="118" t="s">
        <v>1869</v>
      </c>
      <c r="C1328" s="59"/>
    </row>
    <row customHeight="1" ht="17.25">
      <c r="A1329" s="118">
        <v>23302</v>
      </c>
      <c r="B1329" s="119" t="s">
        <v>1870</v>
      </c>
      <c r="C1329" s="58">
        <f>C1330</f>
        <v>0</v>
      </c>
    </row>
    <row customHeight="1" ht="17.25">
      <c r="A1330" s="118">
        <v>2330201</v>
      </c>
      <c r="B1330" s="118" t="s">
        <v>1871</v>
      </c>
      <c r="C1330" s="59"/>
    </row>
    <row customHeight="1" ht="17.25">
      <c r="A1331" s="144">
        <v>23303</v>
      </c>
      <c r="B1331" s="145" t="s">
        <v>1872</v>
      </c>
      <c r="C1331" s="58">
        <f>C1332</f>
        <v>0</v>
      </c>
    </row>
    <row customHeight="1" ht="17.25">
      <c r="A1332" s="118">
        <v>2330301</v>
      </c>
      <c r="B1332" s="122" t="s">
        <v>1873</v>
      </c>
      <c r="C1332" s="59"/>
    </row>
  </sheetData>
  <sheetProtection autoFilter="0" sort="1" insertRows="1" insertColumns="1" deleteRows="1" deleteColumns="1"/>
  <mergeCells count="3">
    <mergeCell ref="A1:C1"/>
    <mergeCell ref="A2:C2"/>
    <mergeCell ref="A3:C3"/>
  </mergeCells>
  <dataValidations count="1">
    <dataValidation type="decimal" allowBlank="1" showInputMessage="1" showErrorMessage="1" sqref="C5:C1332">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90D7FF5-2732-8979-403F-8057240EA322}" mc:Ignorable="x14ac xr xr2 xr3">
  <dimension ref="A1:F77"/>
  <sheetViews>
    <sheetView defaultGridColor="0" colorId="8" topLeftCell="B1" showGridLines="0" workbookViewId="0" showZeros="0">
      <selection activeCell="A1" sqref="A1:F1"/>
    </sheetView>
  </sheetViews>
  <sheetFormatPr defaultColWidth="12.125" customHeight="1" defaultRowHeight="15.652500000000002"/>
  <cols>
    <col min="1" max="1" style="49" width="9.50390625" customWidth="1"/>
    <col min="2" max="2" style="49" width="34.75390625" customWidth="1"/>
    <col min="3" max="6" style="49" width="19.625" customWidth="1"/>
  </cols>
  <sheetData>
    <row customHeight="1" ht="36.75">
      <c r="A1" s="71" t="str">
        <f>'##BASEINFO'!$B$2&amp;""&amp;'##BASEINFO'!$B$7&amp;"一般公共预算(基本)支出预算经济分类录入表"</f>
        <v>2024年陕州区一般公共预算(基本)支出预算经济分类录入表</v>
      </c>
      <c r="B1" s="71"/>
      <c r="C1" s="71"/>
      <c r="D1" s="71"/>
      <c r="E1" s="71"/>
      <c r="F1" s="71"/>
    </row>
    <row customHeight="1" ht="17.25">
      <c r="A2" s="138"/>
      <c r="B2" s="138"/>
      <c r="D2" s="72"/>
      <c r="E2" s="72"/>
      <c r="F2" s="72" t="s">
        <v>162</v>
      </c>
    </row>
    <row customHeight="1" ht="17.25">
      <c r="A3" s="138"/>
      <c r="B3" s="138"/>
      <c r="D3" s="72"/>
      <c r="E3" s="72"/>
      <c r="F3" s="72" t="str">
        <f>"单位："&amp;'##BASEINFO'!$B$19</f>
        <v>单位：万元</v>
      </c>
    </row>
    <row customHeight="1" ht="17.25">
      <c r="A4" s="54" t="s">
        <v>187</v>
      </c>
      <c r="B4" s="54" t="s">
        <v>188</v>
      </c>
      <c r="C4" s="54" t="s">
        <v>1875</v>
      </c>
      <c r="D4" s="54"/>
      <c r="E4" s="54" t="s">
        <v>1876</v>
      </c>
      <c r="F4" s="54"/>
    </row>
    <row customHeight="1" ht="21">
      <c r="A5" s="76"/>
      <c r="B5" s="76"/>
      <c r="C5" s="76" t="s">
        <v>858</v>
      </c>
      <c r="D5" s="76" t="s">
        <v>1877</v>
      </c>
      <c r="E5" s="76" t="s">
        <v>858</v>
      </c>
      <c r="F5" s="76" t="s">
        <v>1877</v>
      </c>
    </row>
    <row customHeight="1" ht="17.25">
      <c r="A6" s="91"/>
      <c r="B6" s="54" t="s">
        <v>858</v>
      </c>
      <c r="C6" s="58">
        <f>SUM(C7,C12,C23,C31,C38,C42,C45,C49,C54,C60,C64,C69,C72)</f>
        <v>199375</v>
      </c>
      <c r="D6" s="58">
        <f>SUM(D7,D12,D23,D31,D38,D42,D45,D49,D54,D60,D64,D69,D72)</f>
        <v>116585</v>
      </c>
      <c r="E6" s="58">
        <f>SUM(E7,E12,E23,E31,E38,E42,E45,E49,E54,E60,E64,E69,E72)</f>
        <v>309884</v>
      </c>
      <c r="F6" s="58">
        <f>SUM(F7,F12,F23,F31,F38,F42,F45,F49,F54,F60,F64,F69,F72)</f>
        <v>73829</v>
      </c>
    </row>
    <row customHeight="1" ht="17.25">
      <c r="A7" s="57">
        <v>501</v>
      </c>
      <c r="B7" s="75" t="s">
        <v>1878</v>
      </c>
      <c r="C7" s="61">
        <v>36738</v>
      </c>
      <c r="D7" s="58">
        <f>SUM(D8:D11)</f>
        <v>36738</v>
      </c>
      <c r="E7" s="61">
        <v>36855</v>
      </c>
      <c r="F7" s="58">
        <f>SUM(F8:F11)</f>
        <v>33804</v>
      </c>
    </row>
    <row customHeight="1" ht="17.25">
      <c r="A8" s="57">
        <v>50101</v>
      </c>
      <c r="B8" s="60" t="s">
        <v>1879</v>
      </c>
      <c r="C8" s="61">
        <v>23283</v>
      </c>
      <c r="D8" s="61">
        <v>23283</v>
      </c>
      <c r="E8" s="61">
        <v>23357</v>
      </c>
      <c r="F8" s="61">
        <v>21361</v>
      </c>
    </row>
    <row customHeight="1" ht="17.25">
      <c r="A9" s="57">
        <v>50102</v>
      </c>
      <c r="B9" s="60" t="s">
        <v>1880</v>
      </c>
      <c r="C9" s="61">
        <v>6479</v>
      </c>
      <c r="D9" s="61">
        <v>6479</v>
      </c>
      <c r="E9" s="61">
        <v>6500</v>
      </c>
      <c r="F9" s="61">
        <v>6146</v>
      </c>
    </row>
    <row customHeight="1" ht="17.25">
      <c r="A10" s="57">
        <v>50103</v>
      </c>
      <c r="B10" s="60" t="s">
        <v>1881</v>
      </c>
      <c r="C10" s="61">
        <v>3482</v>
      </c>
      <c r="D10" s="61">
        <v>3482</v>
      </c>
      <c r="E10" s="61">
        <v>3493</v>
      </c>
      <c r="F10" s="61">
        <v>3493</v>
      </c>
    </row>
    <row customHeight="1" ht="17.25">
      <c r="A11" s="57">
        <v>50199</v>
      </c>
      <c r="B11" s="60" t="s">
        <v>1882</v>
      </c>
      <c r="C11" s="61">
        <v>3494</v>
      </c>
      <c r="D11" s="61">
        <v>3494</v>
      </c>
      <c r="E11" s="61">
        <v>3505</v>
      </c>
      <c r="F11" s="61">
        <v>2804</v>
      </c>
    </row>
    <row customHeight="1" ht="17.25">
      <c r="A12" s="57">
        <v>502</v>
      </c>
      <c r="B12" s="75" t="s">
        <v>1883</v>
      </c>
      <c r="C12" s="61">
        <v>24651</v>
      </c>
      <c r="D12" s="58">
        <f>SUM(D13:D22)</f>
        <v>24651</v>
      </c>
      <c r="E12" s="61">
        <v>24594</v>
      </c>
      <c r="F12" s="58">
        <f>SUM(F13:F22)</f>
        <v>926</v>
      </c>
    </row>
    <row customHeight="1" ht="17.25">
      <c r="A13" s="57">
        <v>50201</v>
      </c>
      <c r="B13" s="60" t="s">
        <v>1884</v>
      </c>
      <c r="C13" s="61">
        <v>8525</v>
      </c>
      <c r="D13" s="61">
        <v>8525</v>
      </c>
      <c r="E13" s="61">
        <v>8505</v>
      </c>
      <c r="F13" s="61">
        <v>912</v>
      </c>
    </row>
    <row customHeight="1" ht="17.25">
      <c r="A14" s="57">
        <v>50202</v>
      </c>
      <c r="B14" s="60" t="s">
        <v>1885</v>
      </c>
      <c r="C14" s="61">
        <v>58</v>
      </c>
      <c r="D14" s="61">
        <v>58</v>
      </c>
      <c r="E14" s="61">
        <v>58</v>
      </c>
      <c r="F14" s="61"/>
    </row>
    <row customHeight="1" ht="17.25">
      <c r="A15" s="57">
        <v>50203</v>
      </c>
      <c r="B15" s="60" t="s">
        <v>1886</v>
      </c>
      <c r="C15" s="61">
        <v>54</v>
      </c>
      <c r="D15" s="61">
        <v>54</v>
      </c>
      <c r="E15" s="61">
        <v>54</v>
      </c>
      <c r="F15" s="61"/>
    </row>
    <row customHeight="1" ht="17.25">
      <c r="A16" s="57">
        <v>50204</v>
      </c>
      <c r="B16" s="60" t="s">
        <v>1887</v>
      </c>
      <c r="C16" s="61">
        <v>59</v>
      </c>
      <c r="D16" s="61">
        <v>59</v>
      </c>
      <c r="E16" s="61">
        <v>59</v>
      </c>
      <c r="F16" s="61"/>
    </row>
    <row customHeight="1" ht="17.25">
      <c r="A17" s="57">
        <v>50205</v>
      </c>
      <c r="B17" s="60" t="s">
        <v>1888</v>
      </c>
      <c r="C17" s="61">
        <v>1695</v>
      </c>
      <c r="D17" s="61">
        <v>1695</v>
      </c>
      <c r="E17" s="61">
        <v>1691</v>
      </c>
      <c r="F17" s="61">
        <v>3</v>
      </c>
    </row>
    <row customHeight="1" ht="17.25">
      <c r="A18" s="57">
        <v>50206</v>
      </c>
      <c r="B18" s="60" t="s">
        <v>1889</v>
      </c>
      <c r="C18" s="61">
        <v>157</v>
      </c>
      <c r="D18" s="61">
        <v>157</v>
      </c>
      <c r="E18" s="61">
        <v>157</v>
      </c>
      <c r="F18" s="61"/>
    </row>
    <row customHeight="1" ht="17.25">
      <c r="A19" s="57">
        <v>50207</v>
      </c>
      <c r="B19" s="60" t="s">
        <v>1890</v>
      </c>
      <c r="C19" s="61"/>
      <c r="D19" s="61"/>
      <c r="E19" s="61"/>
      <c r="F19" s="61"/>
    </row>
    <row customHeight="1" ht="17.25">
      <c r="A20" s="57">
        <v>50208</v>
      </c>
      <c r="B20" s="60" t="s">
        <v>1891</v>
      </c>
      <c r="C20" s="61">
        <v>144</v>
      </c>
      <c r="D20" s="61">
        <v>144</v>
      </c>
      <c r="E20" s="61">
        <v>144</v>
      </c>
      <c r="F20" s="61">
        <v>5</v>
      </c>
    </row>
    <row customHeight="1" ht="17.25">
      <c r="A21" s="57">
        <v>50209</v>
      </c>
      <c r="B21" s="60" t="s">
        <v>1892</v>
      </c>
      <c r="C21" s="61">
        <v>372</v>
      </c>
      <c r="D21" s="61">
        <v>372</v>
      </c>
      <c r="E21" s="61">
        <v>371</v>
      </c>
      <c r="F21" s="61">
        <v>2</v>
      </c>
    </row>
    <row customHeight="1" ht="17.25">
      <c r="A22" s="57">
        <v>50299</v>
      </c>
      <c r="B22" s="60" t="s">
        <v>1893</v>
      </c>
      <c r="C22" s="61">
        <v>13587</v>
      </c>
      <c r="D22" s="61">
        <v>13587</v>
      </c>
      <c r="E22" s="61">
        <v>13555</v>
      </c>
      <c r="F22" s="61">
        <v>4</v>
      </c>
    </row>
    <row customHeight="1" ht="17.25">
      <c r="A23" s="57">
        <v>503</v>
      </c>
      <c r="B23" s="75" t="s">
        <v>1894</v>
      </c>
      <c r="C23" s="61">
        <v>74370</v>
      </c>
      <c r="D23" s="58">
        <f>SUM(D24:D30)</f>
        <v>0</v>
      </c>
      <c r="E23" s="61">
        <v>73609</v>
      </c>
      <c r="F23" s="58">
        <f>SUM(F24:F30)</f>
        <v>0</v>
      </c>
    </row>
    <row customHeight="1" ht="17.25">
      <c r="A24" s="57">
        <v>50301</v>
      </c>
      <c r="B24" s="60" t="s">
        <v>1895</v>
      </c>
      <c r="C24" s="61">
        <v>382</v>
      </c>
      <c r="D24" s="61"/>
      <c r="E24" s="61">
        <v>378</v>
      </c>
      <c r="F24" s="61"/>
    </row>
    <row customHeight="1" ht="17.25">
      <c r="A25" s="57">
        <v>50302</v>
      </c>
      <c r="B25" s="60" t="s">
        <v>1896</v>
      </c>
      <c r="C25" s="61">
        <v>13324</v>
      </c>
      <c r="D25" s="61"/>
      <c r="E25" s="61">
        <v>13188</v>
      </c>
      <c r="F25" s="61"/>
    </row>
    <row customHeight="1" ht="17.25">
      <c r="A26" s="57">
        <v>50303</v>
      </c>
      <c r="B26" s="60" t="s">
        <v>1897</v>
      </c>
      <c r="C26" s="61">
        <v>43</v>
      </c>
      <c r="D26" s="61"/>
      <c r="E26" s="61">
        <v>43</v>
      </c>
      <c r="F26" s="61"/>
    </row>
    <row customHeight="1" ht="17.25">
      <c r="A27" s="57">
        <v>50305</v>
      </c>
      <c r="B27" s="60" t="s">
        <v>1898</v>
      </c>
      <c r="C27" s="61">
        <v>626</v>
      </c>
      <c r="D27" s="61"/>
      <c r="E27" s="61">
        <v>620</v>
      </c>
      <c r="F27" s="61"/>
    </row>
    <row customHeight="1" ht="17.25">
      <c r="A28" s="57">
        <v>50306</v>
      </c>
      <c r="B28" s="60" t="s">
        <v>1899</v>
      </c>
      <c r="C28" s="61">
        <v>439</v>
      </c>
      <c r="D28" s="61"/>
      <c r="E28" s="61">
        <v>434</v>
      </c>
      <c r="F28" s="61"/>
    </row>
    <row customHeight="1" ht="17.25">
      <c r="A29" s="57">
        <v>50307</v>
      </c>
      <c r="B29" s="60" t="s">
        <v>1900</v>
      </c>
      <c r="C29" s="61">
        <v>88</v>
      </c>
      <c r="D29" s="61"/>
      <c r="E29" s="61">
        <v>87</v>
      </c>
      <c r="F29" s="61"/>
    </row>
    <row customHeight="1" ht="17.25">
      <c r="A30" s="57">
        <v>50399</v>
      </c>
      <c r="B30" s="60" t="s">
        <v>1901</v>
      </c>
      <c r="C30" s="61">
        <v>59468</v>
      </c>
      <c r="D30" s="61"/>
      <c r="E30" s="61">
        <v>58859</v>
      </c>
      <c r="F30" s="61"/>
    </row>
    <row customHeight="1" ht="17.25">
      <c r="A31" s="57">
        <v>504</v>
      </c>
      <c r="B31" s="75" t="s">
        <v>1902</v>
      </c>
      <c r="C31" s="61"/>
      <c r="D31" s="58">
        <f>SUM(D32:D37)</f>
        <v>0</v>
      </c>
      <c r="E31" s="61">
        <v>1695</v>
      </c>
      <c r="F31" s="58">
        <f>SUM(F32:F37)</f>
        <v>0</v>
      </c>
    </row>
    <row customHeight="1" ht="17.25">
      <c r="A32" s="57">
        <v>50401</v>
      </c>
      <c r="B32" s="60" t="s">
        <v>1895</v>
      </c>
      <c r="C32" s="61"/>
      <c r="D32" s="61"/>
      <c r="E32" s="61"/>
      <c r="F32" s="61"/>
    </row>
    <row customHeight="1" ht="17.25">
      <c r="A33" s="57">
        <v>50402</v>
      </c>
      <c r="B33" s="60" t="s">
        <v>1896</v>
      </c>
      <c r="C33" s="61"/>
      <c r="D33" s="61"/>
      <c r="E33" s="61">
        <v>1032</v>
      </c>
      <c r="F33" s="61"/>
    </row>
    <row customHeight="1" ht="17.25">
      <c r="A34" s="57">
        <v>50403</v>
      </c>
      <c r="B34" s="60" t="s">
        <v>1897</v>
      </c>
      <c r="C34" s="61"/>
      <c r="D34" s="61"/>
      <c r="E34" s="61"/>
      <c r="F34" s="61"/>
    </row>
    <row customHeight="1" ht="17.25">
      <c r="A35" s="57">
        <v>50404</v>
      </c>
      <c r="B35" s="60" t="s">
        <v>1899</v>
      </c>
      <c r="C35" s="61"/>
      <c r="D35" s="61"/>
      <c r="E35" s="61"/>
      <c r="F35" s="61"/>
    </row>
    <row customHeight="1" ht="17.25">
      <c r="A36" s="57">
        <v>50405</v>
      </c>
      <c r="B36" s="60" t="s">
        <v>1900</v>
      </c>
      <c r="C36" s="61"/>
      <c r="D36" s="61"/>
      <c r="E36" s="61"/>
      <c r="F36" s="61"/>
    </row>
    <row customHeight="1" ht="17.25">
      <c r="A37" s="57">
        <v>50499</v>
      </c>
      <c r="B37" s="60" t="s">
        <v>1901</v>
      </c>
      <c r="C37" s="61"/>
      <c r="D37" s="61"/>
      <c r="E37" s="61">
        <v>663</v>
      </c>
      <c r="F37" s="61"/>
    </row>
    <row customHeight="1" ht="17.25">
      <c r="A38" s="57">
        <v>505</v>
      </c>
      <c r="B38" s="75" t="s">
        <v>1903</v>
      </c>
      <c r="C38" s="61">
        <v>53722</v>
      </c>
      <c r="D38" s="58">
        <f>SUM(D39:D41)</f>
        <v>53722</v>
      </c>
      <c r="E38" s="61">
        <v>64026</v>
      </c>
      <c r="F38" s="58">
        <f>SUM(F39:F41)</f>
        <v>36779</v>
      </c>
    </row>
    <row customHeight="1" ht="17.25">
      <c r="A39" s="57">
        <v>50501</v>
      </c>
      <c r="B39" s="60" t="s">
        <v>1904</v>
      </c>
      <c r="C39" s="61">
        <v>41622</v>
      </c>
      <c r="D39" s="61">
        <v>41622</v>
      </c>
      <c r="E39" s="61">
        <v>47588</v>
      </c>
      <c r="F39" s="61">
        <v>36331</v>
      </c>
    </row>
    <row customHeight="1" ht="17.25">
      <c r="A40" s="57">
        <v>50502</v>
      </c>
      <c r="B40" s="60" t="s">
        <v>1905</v>
      </c>
      <c r="C40" s="61">
        <v>12100</v>
      </c>
      <c r="D40" s="61">
        <v>12100</v>
      </c>
      <c r="E40" s="61">
        <v>16438</v>
      </c>
      <c r="F40" s="61">
        <v>448</v>
      </c>
    </row>
    <row customHeight="1" ht="17.25">
      <c r="A41" s="57">
        <v>50599</v>
      </c>
      <c r="B41" s="60" t="s">
        <v>1906</v>
      </c>
      <c r="C41" s="61"/>
      <c r="D41" s="61"/>
      <c r="E41" s="61"/>
      <c r="F41" s="61"/>
    </row>
    <row customHeight="1" ht="17.25">
      <c r="A42" s="57">
        <v>506</v>
      </c>
      <c r="B42" s="75" t="s">
        <v>1907</v>
      </c>
      <c r="C42" s="61"/>
      <c r="D42" s="58">
        <f>SUM(D43:D44)</f>
        <v>0</v>
      </c>
      <c r="E42" s="61">
        <v>30262</v>
      </c>
      <c r="F42" s="58">
        <f>SUM(F43:F44)</f>
        <v>0</v>
      </c>
    </row>
    <row customHeight="1" ht="17.25">
      <c r="A43" s="57">
        <v>50601</v>
      </c>
      <c r="B43" s="60" t="s">
        <v>1908</v>
      </c>
      <c r="C43" s="61"/>
      <c r="D43" s="61"/>
      <c r="E43" s="61">
        <v>29932</v>
      </c>
      <c r="F43" s="61"/>
    </row>
    <row customHeight="1" ht="17.25">
      <c r="A44" s="57">
        <v>50602</v>
      </c>
      <c r="B44" s="60" t="s">
        <v>1909</v>
      </c>
      <c r="C44" s="61"/>
      <c r="D44" s="61"/>
      <c r="E44" s="61">
        <v>330</v>
      </c>
      <c r="F44" s="61"/>
    </row>
    <row customHeight="1" ht="17.25">
      <c r="A45" s="57">
        <v>507</v>
      </c>
      <c r="B45" s="75" t="s">
        <v>1910</v>
      </c>
      <c r="C45" s="61"/>
      <c r="D45" s="58">
        <f>SUM(D46:D48)</f>
        <v>0</v>
      </c>
      <c r="E45" s="61">
        <v>19039</v>
      </c>
      <c r="F45" s="58">
        <f>SUM(F46:F48)</f>
        <v>0</v>
      </c>
    </row>
    <row customHeight="1" ht="17.25">
      <c r="A46" s="57">
        <v>50701</v>
      </c>
      <c r="B46" s="60" t="s">
        <v>1911</v>
      </c>
      <c r="C46" s="61"/>
      <c r="D46" s="61"/>
      <c r="E46" s="61">
        <v>8025</v>
      </c>
      <c r="F46" s="61"/>
    </row>
    <row customHeight="1" ht="17.25">
      <c r="A47" s="57">
        <v>50702</v>
      </c>
      <c r="B47" s="60" t="s">
        <v>1912</v>
      </c>
      <c r="C47" s="61"/>
      <c r="D47" s="61"/>
      <c r="E47" s="61">
        <v>425</v>
      </c>
      <c r="F47" s="61"/>
    </row>
    <row customHeight="1" ht="17.25">
      <c r="A48" s="57">
        <v>50799</v>
      </c>
      <c r="B48" s="60" t="s">
        <v>1913</v>
      </c>
      <c r="C48" s="61"/>
      <c r="D48" s="61"/>
      <c r="E48" s="61">
        <v>10589</v>
      </c>
      <c r="F48" s="61"/>
    </row>
    <row customHeight="1" ht="17.25">
      <c r="A49" s="57">
        <v>508</v>
      </c>
      <c r="B49" s="75" t="s">
        <v>1914</v>
      </c>
      <c r="C49" s="61"/>
      <c r="D49" s="58">
        <f>SUM(D50:D53)</f>
        <v>0</v>
      </c>
      <c r="E49" s="61">
        <v>9420</v>
      </c>
      <c r="F49" s="58">
        <f>SUM(F50:F53)</f>
        <v>0</v>
      </c>
    </row>
    <row customHeight="1" ht="17.25">
      <c r="A50" s="57">
        <v>50803</v>
      </c>
      <c r="B50" s="60" t="s">
        <v>1915</v>
      </c>
      <c r="C50" s="61"/>
      <c r="D50" s="61"/>
      <c r="E50" s="61">
        <v>9420</v>
      </c>
      <c r="F50" s="61"/>
    </row>
    <row customHeight="1" ht="17.25">
      <c r="A51" s="57">
        <v>50804</v>
      </c>
      <c r="B51" s="60" t="s">
        <v>1916</v>
      </c>
      <c r="C51" s="61"/>
      <c r="D51" s="61"/>
      <c r="E51" s="61"/>
      <c r="F51" s="61"/>
    </row>
    <row customHeight="1" ht="17.25">
      <c r="A52" s="57">
        <v>50805</v>
      </c>
      <c r="B52" s="60" t="s">
        <v>1917</v>
      </c>
      <c r="C52" s="61"/>
      <c r="D52" s="61"/>
      <c r="E52" s="61"/>
      <c r="F52" s="61"/>
    </row>
    <row customHeight="1" ht="17.25">
      <c r="A53" s="57">
        <v>50899</v>
      </c>
      <c r="B53" s="60" t="s">
        <v>1918</v>
      </c>
      <c r="C53" s="61"/>
      <c r="D53" s="61"/>
      <c r="E53" s="61"/>
      <c r="F53" s="61"/>
    </row>
    <row customHeight="1" ht="17.25">
      <c r="A54" s="57">
        <v>509</v>
      </c>
      <c r="B54" s="75" t="s">
        <v>1919</v>
      </c>
      <c r="C54" s="61">
        <v>1474</v>
      </c>
      <c r="D54" s="58">
        <f>SUM(D55:D59)</f>
        <v>1474</v>
      </c>
      <c r="E54" s="61">
        <v>24306</v>
      </c>
      <c r="F54" s="58">
        <f>SUM(F55:F59)</f>
        <v>2320</v>
      </c>
    </row>
    <row customHeight="1" ht="17.25">
      <c r="A55" s="57">
        <v>50901</v>
      </c>
      <c r="B55" s="60" t="s">
        <v>1920</v>
      </c>
      <c r="C55" s="61">
        <v>305</v>
      </c>
      <c r="D55" s="61">
        <v>305</v>
      </c>
      <c r="E55" s="61">
        <v>5025</v>
      </c>
      <c r="F55" s="61"/>
    </row>
    <row customHeight="1" ht="17.25">
      <c r="A56" s="57">
        <v>50902</v>
      </c>
      <c r="B56" s="60" t="s">
        <v>1921</v>
      </c>
      <c r="C56" s="61">
        <v>16</v>
      </c>
      <c r="D56" s="61">
        <v>16</v>
      </c>
      <c r="E56" s="61">
        <v>269</v>
      </c>
      <c r="F56" s="61"/>
    </row>
    <row customHeight="1" ht="17.25">
      <c r="A57" s="57">
        <v>50903</v>
      </c>
      <c r="B57" s="60" t="s">
        <v>1922</v>
      </c>
      <c r="C57" s="61">
        <v>24</v>
      </c>
      <c r="D57" s="61">
        <v>24</v>
      </c>
      <c r="E57" s="61">
        <v>390</v>
      </c>
      <c r="F57" s="61"/>
    </row>
    <row customHeight="1" ht="17.25">
      <c r="A58" s="57">
        <v>50905</v>
      </c>
      <c r="B58" s="60" t="s">
        <v>1923</v>
      </c>
      <c r="C58" s="61">
        <v>144</v>
      </c>
      <c r="D58" s="61">
        <v>144</v>
      </c>
      <c r="E58" s="61">
        <v>2375</v>
      </c>
      <c r="F58" s="61">
        <v>2320</v>
      </c>
    </row>
    <row customHeight="1" ht="17.25">
      <c r="A59" s="57">
        <v>50999</v>
      </c>
      <c r="B59" s="60" t="s">
        <v>1924</v>
      </c>
      <c r="C59" s="61">
        <v>985</v>
      </c>
      <c r="D59" s="61">
        <v>985</v>
      </c>
      <c r="E59" s="61">
        <v>16247</v>
      </c>
      <c r="F59" s="61"/>
    </row>
    <row customHeight="1" ht="17.25">
      <c r="A60" s="57">
        <v>510</v>
      </c>
      <c r="B60" s="75" t="s">
        <v>1925</v>
      </c>
      <c r="C60" s="61"/>
      <c r="D60" s="58">
        <f>SUM(D61:D63)</f>
        <v>0</v>
      </c>
      <c r="E60" s="61">
        <v>16313</v>
      </c>
      <c r="F60" s="58">
        <f>SUM(F61:F63)</f>
        <v>0</v>
      </c>
    </row>
    <row customHeight="1" ht="17.25">
      <c r="A61" s="57">
        <v>51002</v>
      </c>
      <c r="B61" s="60" t="s">
        <v>1926</v>
      </c>
      <c r="C61" s="61"/>
      <c r="D61" s="61"/>
      <c r="E61" s="61">
        <v>16313</v>
      </c>
      <c r="F61" s="61"/>
    </row>
    <row customHeight="1" ht="17.25">
      <c r="A62" s="57">
        <v>51003</v>
      </c>
      <c r="B62" s="60" t="s">
        <v>1253</v>
      </c>
      <c r="C62" s="61"/>
      <c r="D62" s="61"/>
      <c r="E62" s="61"/>
      <c r="F62" s="61"/>
    </row>
    <row customHeight="1" ht="17.25">
      <c r="A63" s="57">
        <v>51004</v>
      </c>
      <c r="B63" s="60" t="s">
        <v>1927</v>
      </c>
      <c r="C63" s="61"/>
      <c r="D63" s="61"/>
      <c r="E63" s="61"/>
      <c r="F63" s="61"/>
    </row>
    <row customHeight="1" ht="17.25">
      <c r="A64" s="57">
        <v>511</v>
      </c>
      <c r="B64" s="75" t="s">
        <v>1928</v>
      </c>
      <c r="C64" s="61">
        <v>2420</v>
      </c>
      <c r="D64" s="58">
        <f>SUM(D65:D68)</f>
        <v>0</v>
      </c>
      <c r="E64" s="61">
        <v>2550</v>
      </c>
      <c r="F64" s="58">
        <f>SUM(F65:F68)</f>
        <v>0</v>
      </c>
    </row>
    <row customHeight="1" ht="17.25">
      <c r="A65" s="57">
        <v>51101</v>
      </c>
      <c r="B65" s="60" t="s">
        <v>1929</v>
      </c>
      <c r="C65" s="61">
        <v>2417</v>
      </c>
      <c r="D65" s="61"/>
      <c r="E65" s="61">
        <v>2471</v>
      </c>
      <c r="F65" s="61"/>
    </row>
    <row customHeight="1" ht="17.25">
      <c r="A66" s="57">
        <v>51102</v>
      </c>
      <c r="B66" s="60" t="s">
        <v>1930</v>
      </c>
      <c r="C66" s="61">
        <v>3</v>
      </c>
      <c r="D66" s="61"/>
      <c r="E66" s="61">
        <v>79</v>
      </c>
      <c r="F66" s="61"/>
    </row>
    <row customHeight="1" ht="17.25">
      <c r="A67" s="57">
        <v>51103</v>
      </c>
      <c r="B67" s="60" t="s">
        <v>1931</v>
      </c>
      <c r="C67" s="61"/>
      <c r="D67" s="61"/>
      <c r="E67" s="61"/>
      <c r="F67" s="61"/>
    </row>
    <row customHeight="1" ht="17.25">
      <c r="A68" s="57">
        <v>51104</v>
      </c>
      <c r="B68" s="60" t="s">
        <v>1932</v>
      </c>
      <c r="C68" s="61"/>
      <c r="D68" s="61"/>
      <c r="E68" s="61"/>
      <c r="F68" s="61"/>
    </row>
    <row customHeight="1" ht="17.25">
      <c r="A69" s="57">
        <v>514</v>
      </c>
      <c r="B69" s="75" t="s">
        <v>1933</v>
      </c>
      <c r="C69" s="61">
        <v>6000</v>
      </c>
      <c r="D69" s="58">
        <f>SUM(D70:D71)</f>
        <v>0</v>
      </c>
      <c r="E69" s="61"/>
      <c r="F69" s="58">
        <f>SUM(F70:F71)</f>
        <v>0</v>
      </c>
    </row>
    <row customHeight="1" ht="17.25">
      <c r="A70" s="57">
        <v>51401</v>
      </c>
      <c r="B70" s="60" t="s">
        <v>1934</v>
      </c>
      <c r="C70" s="61">
        <v>6000</v>
      </c>
      <c r="D70" s="61"/>
      <c r="E70" s="61"/>
      <c r="F70" s="61"/>
    </row>
    <row customHeight="1" ht="17.25">
      <c r="A71" s="57">
        <v>51402</v>
      </c>
      <c r="B71" s="60" t="s">
        <v>1935</v>
      </c>
      <c r="C71" s="61"/>
      <c r="D71" s="61"/>
      <c r="E71" s="61"/>
      <c r="F71" s="61"/>
    </row>
    <row customHeight="1" ht="17.25">
      <c r="A72" s="57">
        <v>599</v>
      </c>
      <c r="B72" s="75" t="s">
        <v>1936</v>
      </c>
      <c r="C72" s="61"/>
      <c r="D72" s="58">
        <f>SUM(D73:D77)</f>
        <v>0</v>
      </c>
      <c r="E72" s="61">
        <v>7215</v>
      </c>
      <c r="F72" s="58">
        <f>SUM(F73:F77)</f>
        <v>0</v>
      </c>
    </row>
    <row customHeight="1" ht="17.25">
      <c r="A73" s="57">
        <v>59907</v>
      </c>
      <c r="B73" s="60" t="s">
        <v>1937</v>
      </c>
      <c r="C73" s="61"/>
      <c r="D73" s="61"/>
      <c r="E73" s="61"/>
      <c r="F73" s="61"/>
    </row>
    <row customHeight="1" ht="17.25">
      <c r="A74" s="57">
        <v>59908</v>
      </c>
      <c r="B74" s="60" t="s">
        <v>1938</v>
      </c>
      <c r="C74" s="61"/>
      <c r="D74" s="61"/>
      <c r="E74" s="61">
        <v>6294</v>
      </c>
      <c r="F74" s="61"/>
    </row>
    <row customHeight="1" ht="17.25">
      <c r="A75" s="57">
        <v>59909</v>
      </c>
      <c r="B75" s="60" t="s">
        <v>1939</v>
      </c>
      <c r="C75" s="61"/>
      <c r="D75" s="61"/>
      <c r="E75" s="61"/>
      <c r="F75" s="61"/>
    </row>
    <row customHeight="1" ht="17.25">
      <c r="A76" s="57">
        <v>59910</v>
      </c>
      <c r="B76" s="60" t="s">
        <v>1940</v>
      </c>
      <c r="C76" s="61"/>
      <c r="D76" s="61"/>
      <c r="E76" s="61"/>
      <c r="F76" s="61"/>
    </row>
    <row customHeight="1" ht="17.25">
      <c r="A77" s="57">
        <v>59999</v>
      </c>
      <c r="B77" s="60" t="s">
        <v>1715</v>
      </c>
      <c r="C77" s="61"/>
      <c r="D77" s="61"/>
      <c r="E77" s="61">
        <v>921</v>
      </c>
      <c r="F77" s="61"/>
    </row>
  </sheetData>
  <sheetProtection autoFilter="0" sort="1" insertRows="1" insertColumns="1" deleteRows="1" deleteColumns="1"/>
  <mergeCells count="5">
    <mergeCell ref="A1:F1"/>
    <mergeCell ref="C4:D4"/>
    <mergeCell ref="E4:F4"/>
    <mergeCell ref="A4:A5"/>
    <mergeCell ref="B4:B5"/>
  </mergeCells>
  <dataValidations count="1">
    <dataValidation type="decimal" allowBlank="1" showInputMessage="1" showErrorMessage="1" sqref="C6:F77">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AAFFB62-2D47-CA3A-8DBE-7A3D9A41B7D4}" mc:Ignorable="x14ac xr xr2 xr3">
  <dimension ref="A1:D74"/>
  <sheetViews>
    <sheetView defaultGridColor="0" colorId="8" topLeftCell="A1" showGridLines="0" workbookViewId="0" showZeros="0">
      <selection activeCell="A1" sqref="A1:D1"/>
    </sheetView>
  </sheetViews>
  <sheetFormatPr defaultColWidth="12.125" customHeight="1" defaultRowHeight="15.652500000000002"/>
  <cols>
    <col min="1" max="1" style="49" width="9.25390625" customWidth="1"/>
    <col min="2" max="2" style="49" width="40.50390625" customWidth="1"/>
    <col min="3" max="4" style="49" width="20.75390625" customWidth="1"/>
  </cols>
  <sheetData>
    <row customHeight="1" ht="42.75">
      <c r="A1" s="71" t="str">
        <f>'##BASEINFO'!$B$2&amp;""&amp;'##BASEINFO'!$B$7&amp;"一般公共预算(基本)支出决算经济分类录入表"</f>
        <v>2024年陕州区一般公共预算(基本)支出决算经济分类录入表</v>
      </c>
      <c r="B1" s="71"/>
      <c r="C1" s="71"/>
      <c r="D1" s="71"/>
    </row>
    <row customHeight="1" ht="17.25">
      <c r="A2" s="138"/>
      <c r="B2" s="138"/>
      <c r="C2" s="138"/>
      <c r="D2" s="72" t="s">
        <v>163</v>
      </c>
    </row>
    <row customHeight="1" ht="17.25">
      <c r="A3" s="138"/>
      <c r="B3" s="138"/>
      <c r="C3" s="138"/>
      <c r="D3" s="72" t="str">
        <f>"单位："&amp;'##BASEINFO'!$B$19</f>
        <v>单位：万元</v>
      </c>
    </row>
    <row s="141" customFormat="1" customHeight="1" ht="17.25">
      <c r="A4" s="73" t="s">
        <v>187</v>
      </c>
      <c r="B4" s="142" t="s">
        <v>188</v>
      </c>
      <c r="C4" s="73" t="s">
        <v>858</v>
      </c>
      <c r="D4" s="73" t="s">
        <v>1877</v>
      </c>
    </row>
    <row s="141" customFormat="1" customHeight="1" ht="35.25">
      <c r="A5" s="77"/>
      <c r="B5" s="132"/>
      <c r="C5" s="77"/>
      <c r="D5" s="77"/>
    </row>
    <row customHeight="1" ht="17.25">
      <c r="A6" s="57"/>
      <c r="B6" s="54" t="s">
        <v>858</v>
      </c>
      <c r="C6" s="58">
        <f>C7+C12+C23+C31+C38+C42+C45+C49+C54+C60+C64+C69</f>
        <v>294563</v>
      </c>
      <c r="D6" s="58">
        <f>D7+D12+D23+D31+D38+D42+D45+D49+D54+D60+D64+D69</f>
        <v>73829</v>
      </c>
    </row>
    <row customHeight="1" ht="17.25">
      <c r="A7" s="57">
        <v>501</v>
      </c>
      <c r="B7" s="91" t="s">
        <v>1878</v>
      </c>
      <c r="C7" s="58">
        <f>SUM(C8:C11)</f>
        <v>36855</v>
      </c>
      <c r="D7" s="58">
        <f>SUM(D8:D11)</f>
        <v>33804</v>
      </c>
    </row>
    <row customHeight="1" ht="17.25">
      <c r="A8" s="57">
        <v>50101</v>
      </c>
      <c r="B8" s="57" t="s">
        <v>1879</v>
      </c>
      <c r="C8" s="59">
        <v>23357</v>
      </c>
      <c r="D8" s="59">
        <v>21361</v>
      </c>
    </row>
    <row customHeight="1" ht="17.25">
      <c r="A9" s="57">
        <v>50102</v>
      </c>
      <c r="B9" s="57" t="s">
        <v>1880</v>
      </c>
      <c r="C9" s="59">
        <v>6500</v>
      </c>
      <c r="D9" s="59">
        <v>6146</v>
      </c>
    </row>
    <row customHeight="1" ht="17.25">
      <c r="A10" s="57">
        <v>50103</v>
      </c>
      <c r="B10" s="57" t="s">
        <v>1881</v>
      </c>
      <c r="C10" s="59">
        <v>3493</v>
      </c>
      <c r="D10" s="59">
        <v>3493</v>
      </c>
    </row>
    <row customHeight="1" ht="17.25">
      <c r="A11" s="57">
        <v>50199</v>
      </c>
      <c r="B11" s="57" t="s">
        <v>1882</v>
      </c>
      <c r="C11" s="59">
        <v>3505</v>
      </c>
      <c r="D11" s="59">
        <v>2804</v>
      </c>
    </row>
    <row customHeight="1" ht="17.25">
      <c r="A12" s="57">
        <v>502</v>
      </c>
      <c r="B12" s="91" t="s">
        <v>1883</v>
      </c>
      <c r="C12" s="58">
        <f>SUM(C13:C22)</f>
        <v>24594</v>
      </c>
      <c r="D12" s="58">
        <f>SUM(D13:D22)</f>
        <v>926</v>
      </c>
    </row>
    <row customHeight="1" ht="17.25">
      <c r="A13" s="57">
        <v>50201</v>
      </c>
      <c r="B13" s="57" t="s">
        <v>1884</v>
      </c>
      <c r="C13" s="59">
        <v>8505</v>
      </c>
      <c r="D13" s="59">
        <v>912</v>
      </c>
    </row>
    <row customHeight="1" ht="17.25">
      <c r="A14" s="57">
        <v>50202</v>
      </c>
      <c r="B14" s="57" t="s">
        <v>1885</v>
      </c>
      <c r="C14" s="59">
        <v>58</v>
      </c>
      <c r="D14" s="59"/>
    </row>
    <row customHeight="1" ht="17.25">
      <c r="A15" s="57">
        <v>50203</v>
      </c>
      <c r="B15" s="57" t="s">
        <v>1886</v>
      </c>
      <c r="C15" s="59">
        <v>54</v>
      </c>
      <c r="D15" s="59"/>
    </row>
    <row customHeight="1" ht="17.25">
      <c r="A16" s="57">
        <v>50204</v>
      </c>
      <c r="B16" s="57" t="s">
        <v>1887</v>
      </c>
      <c r="C16" s="59">
        <v>59</v>
      </c>
      <c r="D16" s="59"/>
    </row>
    <row customHeight="1" ht="17.25">
      <c r="A17" s="57">
        <v>50205</v>
      </c>
      <c r="B17" s="57" t="s">
        <v>1888</v>
      </c>
      <c r="C17" s="59">
        <v>1691</v>
      </c>
      <c r="D17" s="59">
        <v>3</v>
      </c>
    </row>
    <row customHeight="1" ht="17.25">
      <c r="A18" s="57">
        <v>50206</v>
      </c>
      <c r="B18" s="57" t="s">
        <v>1889</v>
      </c>
      <c r="C18" s="59">
        <v>157</v>
      </c>
      <c r="D18" s="59"/>
    </row>
    <row customHeight="1" ht="17.25">
      <c r="A19" s="57">
        <v>50207</v>
      </c>
      <c r="B19" s="57" t="s">
        <v>1890</v>
      </c>
      <c r="C19" s="59"/>
      <c r="D19" s="59"/>
    </row>
    <row customHeight="1" ht="17.25">
      <c r="A20" s="57">
        <v>50208</v>
      </c>
      <c r="B20" s="57" t="s">
        <v>1891</v>
      </c>
      <c r="C20" s="59">
        <v>144</v>
      </c>
      <c r="D20" s="59">
        <v>5</v>
      </c>
    </row>
    <row customHeight="1" ht="17.25">
      <c r="A21" s="57">
        <v>50209</v>
      </c>
      <c r="B21" s="57" t="s">
        <v>1892</v>
      </c>
      <c r="C21" s="59">
        <v>371</v>
      </c>
      <c r="D21" s="59">
        <v>2</v>
      </c>
    </row>
    <row customHeight="1" ht="17.25">
      <c r="A22" s="57">
        <v>50299</v>
      </c>
      <c r="B22" s="57" t="s">
        <v>1893</v>
      </c>
      <c r="C22" s="59">
        <v>13555</v>
      </c>
      <c r="D22" s="59">
        <v>4</v>
      </c>
    </row>
    <row customHeight="1" ht="17.25">
      <c r="A23" s="57">
        <v>503</v>
      </c>
      <c r="B23" s="91" t="s">
        <v>1894</v>
      </c>
      <c r="C23" s="58">
        <f>SUM(C24:C30)</f>
        <v>73609</v>
      </c>
      <c r="D23" s="58">
        <f>SUM(D24:D30)</f>
        <v>0</v>
      </c>
    </row>
    <row customHeight="1" ht="17.25">
      <c r="A24" s="57">
        <v>50301</v>
      </c>
      <c r="B24" s="57" t="s">
        <v>1895</v>
      </c>
      <c r="C24" s="59">
        <v>378</v>
      </c>
      <c r="D24" s="59"/>
    </row>
    <row customHeight="1" ht="17.25">
      <c r="A25" s="57">
        <v>50302</v>
      </c>
      <c r="B25" s="57" t="s">
        <v>1896</v>
      </c>
      <c r="C25" s="59">
        <v>13188</v>
      </c>
      <c r="D25" s="59"/>
    </row>
    <row customHeight="1" ht="17.25">
      <c r="A26" s="57">
        <v>50303</v>
      </c>
      <c r="B26" s="57" t="s">
        <v>1897</v>
      </c>
      <c r="C26" s="59">
        <v>43</v>
      </c>
      <c r="D26" s="59"/>
    </row>
    <row customHeight="1" ht="17.25">
      <c r="A27" s="57">
        <v>50305</v>
      </c>
      <c r="B27" s="57" t="s">
        <v>1898</v>
      </c>
      <c r="C27" s="59">
        <v>620</v>
      </c>
      <c r="D27" s="59"/>
    </row>
    <row customHeight="1" ht="17.25">
      <c r="A28" s="57">
        <v>50306</v>
      </c>
      <c r="B28" s="57" t="s">
        <v>1899</v>
      </c>
      <c r="C28" s="59">
        <v>434</v>
      </c>
      <c r="D28" s="59"/>
    </row>
    <row customHeight="1" ht="17.25">
      <c r="A29" s="57">
        <v>50307</v>
      </c>
      <c r="B29" s="57" t="s">
        <v>1900</v>
      </c>
      <c r="C29" s="59">
        <v>87</v>
      </c>
      <c r="D29" s="59"/>
    </row>
    <row customHeight="1" ht="17.25">
      <c r="A30" s="57">
        <v>50399</v>
      </c>
      <c r="B30" s="57" t="s">
        <v>1901</v>
      </c>
      <c r="C30" s="59">
        <v>58859</v>
      </c>
      <c r="D30" s="59"/>
    </row>
    <row customHeight="1" ht="17.25">
      <c r="A31" s="57">
        <v>504</v>
      </c>
      <c r="B31" s="91" t="s">
        <v>1902</v>
      </c>
      <c r="C31" s="58">
        <f>SUM(C32:C37)</f>
        <v>1695</v>
      </c>
      <c r="D31" s="58">
        <f>SUM(D32:D37)</f>
        <v>0</v>
      </c>
    </row>
    <row customHeight="1" ht="17.25">
      <c r="A32" s="57">
        <v>50401</v>
      </c>
      <c r="B32" s="57" t="s">
        <v>1895</v>
      </c>
      <c r="C32" s="59"/>
      <c r="D32" s="59"/>
    </row>
    <row customHeight="1" ht="17.25">
      <c r="A33" s="57">
        <v>50402</v>
      </c>
      <c r="B33" s="57" t="s">
        <v>1896</v>
      </c>
      <c r="C33" s="59">
        <v>1032</v>
      </c>
      <c r="D33" s="59"/>
    </row>
    <row customHeight="1" ht="17.25">
      <c r="A34" s="57">
        <v>50403</v>
      </c>
      <c r="B34" s="57" t="s">
        <v>1897</v>
      </c>
      <c r="C34" s="59"/>
      <c r="D34" s="59"/>
    </row>
    <row customHeight="1" ht="17.25">
      <c r="A35" s="57">
        <v>50404</v>
      </c>
      <c r="B35" s="57" t="s">
        <v>1899</v>
      </c>
      <c r="C35" s="59"/>
      <c r="D35" s="59"/>
    </row>
    <row customHeight="1" ht="17.25">
      <c r="A36" s="57">
        <v>50405</v>
      </c>
      <c r="B36" s="57" t="s">
        <v>1900</v>
      </c>
      <c r="C36" s="59"/>
      <c r="D36" s="59"/>
    </row>
    <row customHeight="1" ht="17.25">
      <c r="A37" s="57">
        <v>50499</v>
      </c>
      <c r="B37" s="57" t="s">
        <v>1901</v>
      </c>
      <c r="C37" s="59">
        <v>663</v>
      </c>
      <c r="D37" s="59"/>
    </row>
    <row customHeight="1" ht="17.25">
      <c r="A38" s="57">
        <v>505</v>
      </c>
      <c r="B38" s="91" t="s">
        <v>1903</v>
      </c>
      <c r="C38" s="58">
        <f>SUM(C39:C41)</f>
        <v>49314</v>
      </c>
      <c r="D38" s="58">
        <f>SUM(D39:D41)</f>
        <v>36779</v>
      </c>
    </row>
    <row customHeight="1" ht="17.25">
      <c r="A39" s="57">
        <v>50501</v>
      </c>
      <c r="B39" s="57" t="s">
        <v>1904</v>
      </c>
      <c r="C39" s="59">
        <v>38207</v>
      </c>
      <c r="D39" s="59">
        <v>36331</v>
      </c>
    </row>
    <row customHeight="1" ht="17.25">
      <c r="A40" s="57">
        <v>50502</v>
      </c>
      <c r="B40" s="57" t="s">
        <v>1905</v>
      </c>
      <c r="C40" s="59">
        <v>11107</v>
      </c>
      <c r="D40" s="59">
        <v>448</v>
      </c>
    </row>
    <row customHeight="1" ht="17.25">
      <c r="A41" s="57">
        <v>50599</v>
      </c>
      <c r="B41" s="57" t="s">
        <v>1906</v>
      </c>
      <c r="C41" s="59"/>
      <c r="D41" s="59"/>
    </row>
    <row customHeight="1" ht="17.25">
      <c r="A42" s="57">
        <v>506</v>
      </c>
      <c r="B42" s="91" t="s">
        <v>1907</v>
      </c>
      <c r="C42" s="58">
        <f>SUM(C43:C44)</f>
        <v>30262</v>
      </c>
      <c r="D42" s="58">
        <f>SUM(D43:D44)</f>
        <v>0</v>
      </c>
    </row>
    <row customHeight="1" ht="17.25">
      <c r="A43" s="57">
        <v>50601</v>
      </c>
      <c r="B43" s="57" t="s">
        <v>1908</v>
      </c>
      <c r="C43" s="59">
        <v>29932</v>
      </c>
      <c r="D43" s="59"/>
    </row>
    <row customHeight="1" ht="17.25">
      <c r="A44" s="57">
        <v>50602</v>
      </c>
      <c r="B44" s="57" t="s">
        <v>1909</v>
      </c>
      <c r="C44" s="59">
        <v>330</v>
      </c>
      <c r="D44" s="59"/>
    </row>
    <row customHeight="1" ht="17.25">
      <c r="A45" s="57">
        <v>507</v>
      </c>
      <c r="B45" s="91" t="s">
        <v>1910</v>
      </c>
      <c r="C45" s="58">
        <f>SUM(C46:C48)</f>
        <v>19039</v>
      </c>
      <c r="D45" s="58">
        <f>SUM(D46:D48)</f>
        <v>0</v>
      </c>
    </row>
    <row customHeight="1" ht="17.25">
      <c r="A46" s="57">
        <v>50701</v>
      </c>
      <c r="B46" s="57" t="s">
        <v>1911</v>
      </c>
      <c r="C46" s="59">
        <v>8025</v>
      </c>
      <c r="D46" s="59"/>
    </row>
    <row customHeight="1" ht="17.25">
      <c r="A47" s="57">
        <v>50702</v>
      </c>
      <c r="B47" s="57" t="s">
        <v>1912</v>
      </c>
      <c r="C47" s="59">
        <v>425</v>
      </c>
      <c r="D47" s="59"/>
    </row>
    <row customHeight="1" ht="17.25">
      <c r="A48" s="57">
        <v>50799</v>
      </c>
      <c r="B48" s="57" t="s">
        <v>1913</v>
      </c>
      <c r="C48" s="59">
        <v>10589</v>
      </c>
      <c r="D48" s="59"/>
    </row>
    <row customHeight="1" ht="17.25">
      <c r="A49" s="57">
        <v>508</v>
      </c>
      <c r="B49" s="91" t="s">
        <v>1914</v>
      </c>
      <c r="C49" s="58">
        <f>SUM(C50:C53)</f>
        <v>9420</v>
      </c>
      <c r="D49" s="58">
        <f>SUM(D50:D53)</f>
        <v>0</v>
      </c>
    </row>
    <row customHeight="1" ht="17.25">
      <c r="A50" s="57">
        <v>50803</v>
      </c>
      <c r="B50" s="57" t="s">
        <v>1915</v>
      </c>
      <c r="C50" s="59">
        <v>9420</v>
      </c>
      <c r="D50" s="59"/>
    </row>
    <row customHeight="1" ht="17.25">
      <c r="A51" s="57">
        <v>50804</v>
      </c>
      <c r="B51" s="57" t="s">
        <v>1916</v>
      </c>
      <c r="C51" s="59"/>
      <c r="D51" s="59"/>
    </row>
    <row customHeight="1" ht="17.25">
      <c r="A52" s="57">
        <v>50805</v>
      </c>
      <c r="B52" s="57" t="s">
        <v>1917</v>
      </c>
      <c r="C52" s="59"/>
      <c r="D52" s="59"/>
    </row>
    <row customHeight="1" ht="17.25">
      <c r="A53" s="57">
        <v>50899</v>
      </c>
      <c r="B53" s="57" t="s">
        <v>1918</v>
      </c>
      <c r="C53" s="59"/>
      <c r="D53" s="59"/>
    </row>
    <row customHeight="1" ht="17.25">
      <c r="A54" s="57">
        <v>509</v>
      </c>
      <c r="B54" s="91" t="s">
        <v>1919</v>
      </c>
      <c r="C54" s="58">
        <f>SUM(C55:C59)</f>
        <v>24306</v>
      </c>
      <c r="D54" s="58">
        <f>SUM(D55:D59)</f>
        <v>2320</v>
      </c>
    </row>
    <row customHeight="1" ht="17.25">
      <c r="A55" s="57">
        <v>50901</v>
      </c>
      <c r="B55" s="57" t="s">
        <v>1920</v>
      </c>
      <c r="C55" s="59">
        <v>5025</v>
      </c>
      <c r="D55" s="59"/>
    </row>
    <row customHeight="1" ht="17.25">
      <c r="A56" s="57">
        <v>50902</v>
      </c>
      <c r="B56" s="57" t="s">
        <v>1921</v>
      </c>
      <c r="C56" s="59">
        <v>269</v>
      </c>
      <c r="D56" s="59"/>
    </row>
    <row customHeight="1" ht="17.25">
      <c r="A57" s="57">
        <v>50903</v>
      </c>
      <c r="B57" s="57" t="s">
        <v>1922</v>
      </c>
      <c r="C57" s="59">
        <v>390</v>
      </c>
      <c r="D57" s="59"/>
    </row>
    <row customHeight="1" ht="17.25">
      <c r="A58" s="57">
        <v>50905</v>
      </c>
      <c r="B58" s="57" t="s">
        <v>1923</v>
      </c>
      <c r="C58" s="59">
        <v>2375</v>
      </c>
      <c r="D58" s="59">
        <v>2320</v>
      </c>
    </row>
    <row customHeight="1" ht="17.25">
      <c r="A59" s="57">
        <v>50999</v>
      </c>
      <c r="B59" s="57" t="s">
        <v>1924</v>
      </c>
      <c r="C59" s="59">
        <v>16247</v>
      </c>
      <c r="D59" s="59"/>
    </row>
    <row customHeight="1" ht="17.25">
      <c r="A60" s="57">
        <v>510</v>
      </c>
      <c r="B60" s="91" t="s">
        <v>1925</v>
      </c>
      <c r="C60" s="58">
        <f>SUM(C61:C63)</f>
        <v>15704</v>
      </c>
      <c r="D60" s="58">
        <f>SUM(D61:D63)</f>
        <v>0</v>
      </c>
    </row>
    <row customHeight="1" ht="17.25">
      <c r="A61" s="57">
        <v>51002</v>
      </c>
      <c r="B61" s="57" t="s">
        <v>1926</v>
      </c>
      <c r="C61" s="59">
        <v>15704</v>
      </c>
      <c r="D61" s="59"/>
    </row>
    <row customHeight="1" ht="17.25">
      <c r="A62" s="57">
        <v>51003</v>
      </c>
      <c r="B62" s="57" t="s">
        <v>1253</v>
      </c>
      <c r="C62" s="59"/>
      <c r="D62" s="59"/>
    </row>
    <row customHeight="1" ht="17.25">
      <c r="A63" s="57">
        <v>51004</v>
      </c>
      <c r="B63" s="57" t="s">
        <v>1927</v>
      </c>
      <c r="C63" s="59"/>
      <c r="D63" s="59"/>
    </row>
    <row customHeight="1" ht="17.25">
      <c r="A64" s="57">
        <v>511</v>
      </c>
      <c r="B64" s="91" t="s">
        <v>1928</v>
      </c>
      <c r="C64" s="58">
        <f>SUM(C65:C68)</f>
        <v>2550</v>
      </c>
      <c r="D64" s="58">
        <f>SUM(D65:D68)</f>
        <v>0</v>
      </c>
    </row>
    <row customHeight="1" ht="17.25">
      <c r="A65" s="57">
        <v>51101</v>
      </c>
      <c r="B65" s="57" t="s">
        <v>1929</v>
      </c>
      <c r="C65" s="59">
        <v>2471</v>
      </c>
      <c r="D65" s="59"/>
    </row>
    <row customHeight="1" ht="17.25">
      <c r="A66" s="57">
        <v>51102</v>
      </c>
      <c r="B66" s="57" t="s">
        <v>1930</v>
      </c>
      <c r="C66" s="59">
        <v>79</v>
      </c>
      <c r="D66" s="59"/>
    </row>
    <row customHeight="1" ht="17.25">
      <c r="A67" s="57">
        <v>51103</v>
      </c>
      <c r="B67" s="57" t="s">
        <v>1931</v>
      </c>
      <c r="C67" s="59"/>
      <c r="D67" s="59"/>
    </row>
    <row customHeight="1" ht="17.25">
      <c r="A68" s="57">
        <v>51104</v>
      </c>
      <c r="B68" s="57" t="s">
        <v>1932</v>
      </c>
      <c r="C68" s="59"/>
      <c r="D68" s="59"/>
    </row>
    <row customHeight="1" ht="17.25">
      <c r="A69" s="57">
        <v>599</v>
      </c>
      <c r="B69" s="91" t="s">
        <v>1936</v>
      </c>
      <c r="C69" s="58">
        <f>SUM(C70:C74)</f>
        <v>7215</v>
      </c>
      <c r="D69" s="58">
        <f>SUM(D70:D74)</f>
        <v>0</v>
      </c>
    </row>
    <row customHeight="1" ht="17.25">
      <c r="A70" s="57">
        <v>59907</v>
      </c>
      <c r="B70" s="57" t="s">
        <v>1937</v>
      </c>
      <c r="C70" s="59"/>
      <c r="D70" s="59"/>
    </row>
    <row customHeight="1" ht="17.25">
      <c r="A71" s="57">
        <v>59908</v>
      </c>
      <c r="B71" s="57" t="s">
        <v>1938</v>
      </c>
      <c r="C71" s="59">
        <v>6294</v>
      </c>
      <c r="D71" s="59"/>
    </row>
    <row customHeight="1" ht="17.25">
      <c r="A72" s="57">
        <v>59909</v>
      </c>
      <c r="B72" s="57" t="s">
        <v>1939</v>
      </c>
      <c r="C72" s="59"/>
      <c r="D72" s="59"/>
    </row>
    <row customHeight="1" ht="17.25">
      <c r="A73" s="57">
        <v>59910</v>
      </c>
      <c r="B73" s="57" t="s">
        <v>1940</v>
      </c>
      <c r="C73" s="59"/>
      <c r="D73" s="59"/>
    </row>
    <row customHeight="1" ht="17.25">
      <c r="A74" s="57">
        <v>59999</v>
      </c>
      <c r="B74" s="57" t="s">
        <v>1715</v>
      </c>
      <c r="C74" s="59">
        <v>921</v>
      </c>
      <c r="D74" s="59"/>
    </row>
  </sheetData>
  <sheetProtection autoFilter="0" sort="1" insertRows="1" insertColumns="1" deleteRows="1" deleteColumns="1"/>
  <mergeCells count="5">
    <mergeCell ref="A1:D1"/>
    <mergeCell ref="A4:A5"/>
    <mergeCell ref="B4:B5"/>
    <mergeCell ref="C4:C5"/>
    <mergeCell ref="D4:D5"/>
  </mergeCells>
  <dataValidations count="1">
    <dataValidation type="decimal" allowBlank="1" showInputMessage="1" showErrorMessage="1" sqref="C6:D74">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CA3DDBB-A61D-2C44-842A-029D78D5CBD3}" mc:Ignorable="x14ac xr xr2 xr3">
  <dimension ref="A1:D121"/>
  <sheetViews>
    <sheetView defaultGridColor="0" colorId="8" topLeftCell="A1" showGridLines="0" workbookViewId="0" showZeros="0">
      <selection activeCell="A1" sqref="A1:D1"/>
    </sheetView>
  </sheetViews>
  <sheetFormatPr defaultColWidth="12.125" customHeight="1" defaultRowHeight="16.95"/>
  <cols>
    <col min="1" max="1" style="49" width="58.125" customWidth="1"/>
    <col min="2" max="2" style="49" width="19.50390625" customWidth="1"/>
    <col min="3" max="3" style="49" width="58.125" customWidth="1"/>
    <col min="4" max="4" style="49" width="19.50390625" customWidth="1"/>
  </cols>
  <sheetData>
    <row customHeight="1" ht="33.75">
      <c r="A1" s="71" t="str">
        <f>'##BASEINFO'!$B$2&amp;"度"&amp;'##BASEINFO'!$B$7&amp;"一般公共预算转移性收支决算录入表"</f>
        <v>2024年度陕州区一般公共预算转移性收支决算录入表</v>
      </c>
      <c r="B1" s="71"/>
      <c r="C1" s="71"/>
      <c r="D1" s="71"/>
    </row>
    <row customHeight="1" ht="17.25">
      <c r="A2" s="72" t="s">
        <v>164</v>
      </c>
      <c r="B2" s="72"/>
      <c r="C2" s="72"/>
      <c r="D2" s="72"/>
    </row>
    <row customHeight="1" ht="17.25">
      <c r="A3" s="72" t="str">
        <f>"单位："&amp;'##BASEINFO'!$B$19</f>
        <v>单位：万元</v>
      </c>
      <c r="B3" s="72"/>
      <c r="C3" s="72"/>
      <c r="D3" s="72"/>
    </row>
    <row customHeight="1" ht="17.25">
      <c r="A4" s="54" t="s">
        <v>1943</v>
      </c>
      <c r="B4" s="54" t="s">
        <v>1944</v>
      </c>
      <c r="C4" s="54" t="s">
        <v>1943</v>
      </c>
      <c r="D4" s="54" t="s">
        <v>1944</v>
      </c>
    </row>
    <row customHeight="1" ht="17.25">
      <c r="A5" s="75" t="s">
        <v>190</v>
      </c>
      <c r="B5" s="58">
        <f>'L01'!C5</f>
        <v>185488</v>
      </c>
      <c r="C5" s="75" t="s">
        <v>858</v>
      </c>
      <c r="D5" s="58">
        <f>'L02'!C5</f>
        <v>294563</v>
      </c>
    </row>
    <row customHeight="1" ht="17.25">
      <c r="A6" s="75" t="s">
        <v>1945</v>
      </c>
      <c r="B6" s="58">
        <f>SUM(B7,B14,B50)</f>
        <v>122714</v>
      </c>
      <c r="C6" s="75" t="s">
        <v>1946</v>
      </c>
      <c r="D6" s="58">
        <f>SUM(D7,D14,D50)</f>
        <v>0</v>
      </c>
    </row>
    <row customHeight="1" ht="17.25">
      <c r="A7" s="75" t="s">
        <v>1947</v>
      </c>
      <c r="B7" s="58">
        <f>SUM(B8:B13)</f>
        <v>6351</v>
      </c>
      <c r="C7" s="75" t="s">
        <v>1948</v>
      </c>
      <c r="D7" s="58">
        <f>SUM(D8:D13)</f>
        <v>0</v>
      </c>
    </row>
    <row customHeight="1" ht="17.25">
      <c r="A8" s="60" t="s">
        <v>1949</v>
      </c>
      <c r="B8" s="61">
        <v>1098</v>
      </c>
      <c r="C8" s="60" t="s">
        <v>1950</v>
      </c>
      <c r="D8" s="61"/>
    </row>
    <row customHeight="1" ht="17.25">
      <c r="A9" s="60" t="s">
        <v>1951</v>
      </c>
      <c r="B9" s="61">
        <v>208</v>
      </c>
      <c r="C9" s="60" t="s">
        <v>1952</v>
      </c>
      <c r="D9" s="61"/>
    </row>
    <row customHeight="1" ht="17.25">
      <c r="A10" s="60" t="s">
        <v>1953</v>
      </c>
      <c r="B10" s="61">
        <v>2173</v>
      </c>
      <c r="C10" s="60" t="s">
        <v>1954</v>
      </c>
      <c r="D10" s="61"/>
    </row>
    <row customHeight="1" ht="17.25">
      <c r="A11" s="60" t="s">
        <v>1955</v>
      </c>
      <c r="B11" s="61">
        <v>4</v>
      </c>
      <c r="C11" s="60" t="s">
        <v>1956</v>
      </c>
      <c r="D11" s="61"/>
    </row>
    <row customHeight="1" ht="17.25">
      <c r="A12" s="60" t="s">
        <v>1957</v>
      </c>
      <c r="B12" s="61">
        <v>2868</v>
      </c>
      <c r="C12" s="60" t="s">
        <v>1958</v>
      </c>
      <c r="D12" s="61"/>
    </row>
    <row customHeight="1" ht="17.25">
      <c r="A13" s="60" t="s">
        <v>1959</v>
      </c>
      <c r="B13" s="61"/>
      <c r="C13" s="60" t="s">
        <v>1960</v>
      </c>
      <c r="D13" s="61"/>
    </row>
    <row customHeight="1" ht="17.25">
      <c r="A14" s="75" t="s">
        <v>1961</v>
      </c>
      <c r="B14" s="58">
        <f>SUM(B15:B49)</f>
        <v>90380</v>
      </c>
      <c r="C14" s="75" t="s">
        <v>1962</v>
      </c>
      <c r="D14" s="58">
        <f>SUM(D15:D49)</f>
        <v>0</v>
      </c>
    </row>
    <row customHeight="1" ht="17.25">
      <c r="A15" s="60" t="s">
        <v>1963</v>
      </c>
      <c r="B15" s="61"/>
      <c r="C15" s="60" t="s">
        <v>1964</v>
      </c>
      <c r="D15" s="61"/>
    </row>
    <row customHeight="1" ht="17.25">
      <c r="A16" s="60" t="s">
        <v>1965</v>
      </c>
      <c r="B16" s="61">
        <v>24245</v>
      </c>
      <c r="C16" s="60" t="s">
        <v>1966</v>
      </c>
      <c r="D16" s="61"/>
    </row>
    <row customHeight="1" ht="17.25">
      <c r="A17" s="60" t="s">
        <v>1967</v>
      </c>
      <c r="B17" s="61">
        <v>10582</v>
      </c>
      <c r="C17" s="60" t="s">
        <v>1968</v>
      </c>
      <c r="D17" s="61"/>
    </row>
    <row customHeight="1" ht="17.25">
      <c r="A18" s="60" t="s">
        <v>1969</v>
      </c>
      <c r="B18" s="61">
        <v>2529</v>
      </c>
      <c r="C18" s="60" t="s">
        <v>1970</v>
      </c>
      <c r="D18" s="61"/>
    </row>
    <row customHeight="1" ht="17.25">
      <c r="A19" s="60" t="s">
        <v>1971</v>
      </c>
      <c r="B19" s="61">
        <v>2700</v>
      </c>
      <c r="C19" s="60" t="s">
        <v>1972</v>
      </c>
      <c r="D19" s="61"/>
    </row>
    <row customHeight="1" ht="17.25">
      <c r="A20" s="60" t="s">
        <v>1973</v>
      </c>
      <c r="B20" s="61"/>
      <c r="C20" s="60" t="s">
        <v>1974</v>
      </c>
      <c r="D20" s="61"/>
    </row>
    <row customHeight="1" ht="17.25">
      <c r="A21" s="60" t="s">
        <v>1975</v>
      </c>
      <c r="B21" s="61">
        <v>20</v>
      </c>
      <c r="C21" s="60" t="s">
        <v>1976</v>
      </c>
      <c r="D21" s="61"/>
    </row>
    <row customHeight="1" ht="17.25">
      <c r="A22" s="60" t="s">
        <v>1977</v>
      </c>
      <c r="B22" s="61"/>
      <c r="C22" s="60" t="s">
        <v>1978</v>
      </c>
      <c r="D22" s="61"/>
    </row>
    <row customHeight="1" ht="17.25">
      <c r="A23" s="60" t="s">
        <v>1979</v>
      </c>
      <c r="B23" s="61">
        <v>11026</v>
      </c>
      <c r="C23" s="60" t="s">
        <v>1980</v>
      </c>
      <c r="D23" s="61"/>
    </row>
    <row customHeight="1" ht="17.25">
      <c r="A24" s="60" t="s">
        <v>1981</v>
      </c>
      <c r="B24" s="61"/>
      <c r="C24" s="60" t="s">
        <v>1982</v>
      </c>
      <c r="D24" s="61"/>
    </row>
    <row customHeight="1" ht="17.25">
      <c r="A25" s="60" t="s">
        <v>1983</v>
      </c>
      <c r="B25" s="61"/>
      <c r="C25" s="60" t="s">
        <v>1984</v>
      </c>
      <c r="D25" s="61"/>
    </row>
    <row customHeight="1" ht="17.25">
      <c r="A26" s="60" t="s">
        <v>1985</v>
      </c>
      <c r="B26" s="61"/>
      <c r="C26" s="60" t="s">
        <v>1986</v>
      </c>
      <c r="D26" s="61"/>
    </row>
    <row customHeight="1" ht="17.25">
      <c r="A27" s="60" t="s">
        <v>1987</v>
      </c>
      <c r="B27" s="61">
        <v>7897</v>
      </c>
      <c r="C27" s="60" t="s">
        <v>1988</v>
      </c>
      <c r="D27" s="61"/>
    </row>
    <row customHeight="1" ht="17.25">
      <c r="A28" s="60" t="s">
        <v>1989</v>
      </c>
      <c r="B28" s="61"/>
      <c r="C28" s="60" t="s">
        <v>1990</v>
      </c>
      <c r="D28" s="61"/>
    </row>
    <row customHeight="1" ht="17.25">
      <c r="A29" s="60" t="s">
        <v>1991</v>
      </c>
      <c r="B29" s="61"/>
      <c r="C29" s="60" t="s">
        <v>1992</v>
      </c>
      <c r="D29" s="61"/>
    </row>
    <row customHeight="1" ht="17.25">
      <c r="A30" s="60" t="s">
        <v>1993</v>
      </c>
      <c r="B30" s="61"/>
      <c r="C30" s="60" t="s">
        <v>1994</v>
      </c>
      <c r="D30" s="61"/>
    </row>
    <row customHeight="1" ht="17.25">
      <c r="A31" s="60" t="s">
        <v>1995</v>
      </c>
      <c r="B31" s="61">
        <v>1092</v>
      </c>
      <c r="C31" s="60" t="s">
        <v>1996</v>
      </c>
      <c r="D31" s="61"/>
    </row>
    <row customHeight="1" ht="17.25">
      <c r="A32" s="60" t="s">
        <v>1997</v>
      </c>
      <c r="B32" s="61">
        <v>5607</v>
      </c>
      <c r="C32" s="60" t="s">
        <v>1998</v>
      </c>
      <c r="D32" s="61"/>
    </row>
    <row customHeight="1" ht="17.25">
      <c r="A33" s="60" t="s">
        <v>1999</v>
      </c>
      <c r="B33" s="61"/>
      <c r="C33" s="60" t="s">
        <v>2000</v>
      </c>
      <c r="D33" s="61"/>
    </row>
    <row customHeight="1" ht="17.25">
      <c r="A34" s="60" t="s">
        <v>2001</v>
      </c>
      <c r="B34" s="61">
        <v>242</v>
      </c>
      <c r="C34" s="60" t="s">
        <v>2002</v>
      </c>
      <c r="D34" s="61"/>
    </row>
    <row customHeight="1" ht="17.25">
      <c r="A35" s="60" t="s">
        <v>2003</v>
      </c>
      <c r="B35" s="61">
        <v>4740</v>
      </c>
      <c r="C35" s="60" t="s">
        <v>2004</v>
      </c>
      <c r="D35" s="61"/>
    </row>
    <row customHeight="1" ht="17.25">
      <c r="A36" s="60" t="s">
        <v>2005</v>
      </c>
      <c r="B36" s="61">
        <v>3583</v>
      </c>
      <c r="C36" s="60" t="s">
        <v>2006</v>
      </c>
      <c r="D36" s="61"/>
    </row>
    <row customHeight="1" ht="17.25">
      <c r="A37" s="60" t="s">
        <v>2007</v>
      </c>
      <c r="B37" s="61">
        <v>147</v>
      </c>
      <c r="C37" s="60" t="s">
        <v>2008</v>
      </c>
      <c r="D37" s="61"/>
    </row>
    <row customHeight="1" ht="17.25">
      <c r="A38" s="60" t="s">
        <v>2009</v>
      </c>
      <c r="B38" s="61"/>
      <c r="C38" s="60" t="s">
        <v>2010</v>
      </c>
      <c r="D38" s="61"/>
    </row>
    <row customHeight="1" ht="17.25">
      <c r="A39" s="60" t="s">
        <v>2011</v>
      </c>
      <c r="B39" s="61">
        <v>7239</v>
      </c>
      <c r="C39" s="60" t="s">
        <v>2012</v>
      </c>
      <c r="D39" s="61"/>
    </row>
    <row customHeight="1" ht="17.25">
      <c r="A40" s="60" t="s">
        <v>2013</v>
      </c>
      <c r="B40" s="61">
        <v>7429</v>
      </c>
      <c r="C40" s="60" t="s">
        <v>2014</v>
      </c>
      <c r="D40" s="61"/>
    </row>
    <row customHeight="1" ht="17.25">
      <c r="A41" s="60" t="s">
        <v>2015</v>
      </c>
      <c r="B41" s="61"/>
      <c r="C41" s="60" t="s">
        <v>2016</v>
      </c>
      <c r="D41" s="61"/>
    </row>
    <row customHeight="1" ht="17.25">
      <c r="A42" s="60" t="s">
        <v>2017</v>
      </c>
      <c r="B42" s="61"/>
      <c r="C42" s="60" t="s">
        <v>2018</v>
      </c>
      <c r="D42" s="61"/>
    </row>
    <row customHeight="1" ht="17.25">
      <c r="A43" s="60" t="s">
        <v>2019</v>
      </c>
      <c r="B43" s="61"/>
      <c r="C43" s="60" t="s">
        <v>2020</v>
      </c>
      <c r="D43" s="61"/>
    </row>
    <row customHeight="1" ht="17.25">
      <c r="A44" s="60" t="s">
        <v>2021</v>
      </c>
      <c r="B44" s="61">
        <v>139</v>
      </c>
      <c r="C44" s="60" t="s">
        <v>2022</v>
      </c>
      <c r="D44" s="61"/>
    </row>
    <row customHeight="1" ht="17.25">
      <c r="A45" s="60" t="s">
        <v>2023</v>
      </c>
      <c r="B45" s="61">
        <v>748</v>
      </c>
      <c r="C45" s="60" t="s">
        <v>2024</v>
      </c>
      <c r="D45" s="61"/>
    </row>
    <row customHeight="1" ht="17.25">
      <c r="A46" s="60" t="s">
        <v>2025</v>
      </c>
      <c r="B46" s="61"/>
      <c r="C46" s="60" t="s">
        <v>2026</v>
      </c>
      <c r="D46" s="61"/>
    </row>
    <row customHeight="1" ht="17.25">
      <c r="A47" s="60" t="s">
        <v>2027</v>
      </c>
      <c r="B47" s="61">
        <v>415</v>
      </c>
      <c r="C47" s="60" t="s">
        <v>2028</v>
      </c>
      <c r="D47" s="61"/>
    </row>
    <row customHeight="1" ht="17.25">
      <c r="A48" s="60" t="s">
        <v>2029</v>
      </c>
      <c r="B48" s="61"/>
      <c r="C48" s="60" t="s">
        <v>2030</v>
      </c>
      <c r="D48" s="61"/>
    </row>
    <row customHeight="1" ht="17.25">
      <c r="A49" s="60" t="s">
        <v>2031</v>
      </c>
      <c r="B49" s="61"/>
      <c r="C49" s="60" t="s">
        <v>2032</v>
      </c>
      <c r="D49" s="61"/>
    </row>
    <row customHeight="1" ht="17.25">
      <c r="A50" s="75" t="s">
        <v>2033</v>
      </c>
      <c r="B50" s="58">
        <f>SUM(B51:B71)</f>
        <v>25983</v>
      </c>
      <c r="C50" s="75" t="s">
        <v>2034</v>
      </c>
      <c r="D50" s="58">
        <f>SUM(D51:D71)</f>
        <v>0</v>
      </c>
    </row>
    <row customHeight="1" ht="17.25">
      <c r="A51" s="60" t="s">
        <v>2035</v>
      </c>
      <c r="B51" s="61">
        <v>6</v>
      </c>
      <c r="C51" s="60" t="s">
        <v>2035</v>
      </c>
      <c r="D51" s="61"/>
    </row>
    <row customHeight="1" ht="17.25">
      <c r="A52" s="60" t="s">
        <v>2036</v>
      </c>
      <c r="B52" s="61"/>
      <c r="C52" s="60" t="s">
        <v>2036</v>
      </c>
      <c r="D52" s="61"/>
    </row>
    <row customHeight="1" ht="17.25">
      <c r="A53" s="60" t="s">
        <v>2037</v>
      </c>
      <c r="B53" s="61">
        <v>19</v>
      </c>
      <c r="C53" s="60" t="s">
        <v>2037</v>
      </c>
      <c r="D53" s="61"/>
    </row>
    <row customHeight="1" ht="17.25">
      <c r="A54" s="60" t="s">
        <v>2038</v>
      </c>
      <c r="B54" s="61">
        <v>36</v>
      </c>
      <c r="C54" s="60" t="s">
        <v>2038</v>
      </c>
      <c r="D54" s="61"/>
    </row>
    <row customHeight="1" ht="17.25">
      <c r="A55" s="60" t="s">
        <v>2039</v>
      </c>
      <c r="B55" s="61">
        <v>237</v>
      </c>
      <c r="C55" s="60" t="s">
        <v>2039</v>
      </c>
      <c r="D55" s="61"/>
    </row>
    <row customHeight="1" ht="17.25">
      <c r="A56" s="60" t="s">
        <v>2040</v>
      </c>
      <c r="B56" s="61">
        <v>205</v>
      </c>
      <c r="C56" s="60" t="s">
        <v>2040</v>
      </c>
      <c r="D56" s="61"/>
    </row>
    <row customHeight="1" ht="17.25">
      <c r="A57" s="60" t="s">
        <v>2041</v>
      </c>
      <c r="B57" s="61">
        <v>258</v>
      </c>
      <c r="C57" s="60" t="s">
        <v>2041</v>
      </c>
      <c r="D57" s="61"/>
    </row>
    <row customHeight="1" ht="17.25">
      <c r="A58" s="60" t="s">
        <v>2042</v>
      </c>
      <c r="B58" s="61">
        <v>1329</v>
      </c>
      <c r="C58" s="60" t="s">
        <v>2042</v>
      </c>
      <c r="D58" s="61"/>
    </row>
    <row customHeight="1" ht="17.25">
      <c r="A59" s="60" t="s">
        <v>2043</v>
      </c>
      <c r="B59" s="61">
        <v>469</v>
      </c>
      <c r="C59" s="60" t="s">
        <v>2043</v>
      </c>
      <c r="D59" s="61"/>
    </row>
    <row customHeight="1" ht="17.25">
      <c r="A60" s="60" t="s">
        <v>2044</v>
      </c>
      <c r="B60" s="61">
        <v>3092</v>
      </c>
      <c r="C60" s="60" t="s">
        <v>2044</v>
      </c>
      <c r="D60" s="61"/>
    </row>
    <row customHeight="1" ht="17.25">
      <c r="A61" s="60" t="s">
        <v>2045</v>
      </c>
      <c r="B61" s="61">
        <v>6121</v>
      </c>
      <c r="C61" s="60" t="s">
        <v>2045</v>
      </c>
      <c r="D61" s="61"/>
    </row>
    <row customHeight="1" ht="17.25">
      <c r="A62" s="60" t="s">
        <v>2046</v>
      </c>
      <c r="B62" s="61">
        <v>7180</v>
      </c>
      <c r="C62" s="60" t="s">
        <v>2046</v>
      </c>
      <c r="D62" s="61"/>
    </row>
    <row customHeight="1" ht="17.25">
      <c r="A63" s="60" t="s">
        <v>2047</v>
      </c>
      <c r="B63" s="61">
        <v>3086</v>
      </c>
      <c r="C63" s="60" t="s">
        <v>2047</v>
      </c>
      <c r="D63" s="61"/>
    </row>
    <row customHeight="1" ht="17.25">
      <c r="A64" s="60" t="s">
        <v>2048</v>
      </c>
      <c r="B64" s="61"/>
      <c r="C64" s="60" t="s">
        <v>2048</v>
      </c>
      <c r="D64" s="61"/>
    </row>
    <row customHeight="1" ht="17.25">
      <c r="A65" s="60" t="s">
        <v>2049</v>
      </c>
      <c r="B65" s="61"/>
      <c r="C65" s="60" t="s">
        <v>2049</v>
      </c>
      <c r="D65" s="61"/>
    </row>
    <row customHeight="1" ht="17.25">
      <c r="A66" s="60" t="s">
        <v>2050</v>
      </c>
      <c r="B66" s="61"/>
      <c r="C66" s="60" t="s">
        <v>2050</v>
      </c>
      <c r="D66" s="61"/>
    </row>
    <row customHeight="1" ht="17.25">
      <c r="A67" s="67" t="s">
        <v>2051</v>
      </c>
      <c r="B67" s="61"/>
      <c r="C67" s="78" t="s">
        <v>2051</v>
      </c>
      <c r="D67" s="61"/>
    </row>
    <row customHeight="1" ht="17.25">
      <c r="A68" s="60" t="s">
        <v>2052</v>
      </c>
      <c r="B68" s="61"/>
      <c r="C68" s="60" t="s">
        <v>2052</v>
      </c>
      <c r="D68" s="61"/>
    </row>
    <row customHeight="1" ht="17.25">
      <c r="A69" s="60" t="s">
        <v>2053</v>
      </c>
      <c r="B69" s="61"/>
      <c r="C69" s="60" t="s">
        <v>2053</v>
      </c>
      <c r="D69" s="61"/>
    </row>
    <row customHeight="1" ht="17.25">
      <c r="A70" s="60" t="s">
        <v>2054</v>
      </c>
      <c r="B70" s="61">
        <v>793</v>
      </c>
      <c r="C70" s="60" t="s">
        <v>2054</v>
      </c>
      <c r="D70" s="61"/>
    </row>
    <row customHeight="1" ht="17.25">
      <c r="A71" s="60" t="s">
        <v>2055</v>
      </c>
      <c r="B71" s="61">
        <v>3152</v>
      </c>
      <c r="C71" s="60" t="s">
        <v>1018</v>
      </c>
      <c r="D71" s="61"/>
    </row>
    <row customHeight="1" ht="17.25">
      <c r="A72" s="75" t="s">
        <v>2056</v>
      </c>
      <c r="B72" s="58">
        <f>SUM(B73:B74)</f>
        <v>0</v>
      </c>
      <c r="C72" s="75" t="s">
        <v>2057</v>
      </c>
      <c r="D72" s="58">
        <f>SUM(D73:D74)</f>
        <v>52421</v>
      </c>
    </row>
    <row customHeight="1" ht="17.25">
      <c r="A73" s="60" t="s">
        <v>2058</v>
      </c>
      <c r="B73" s="61"/>
      <c r="C73" s="60" t="s">
        <v>2059</v>
      </c>
      <c r="D73" s="61">
        <v>7765</v>
      </c>
    </row>
    <row customHeight="1" ht="17.25">
      <c r="A74" s="60" t="s">
        <v>2060</v>
      </c>
      <c r="B74" s="61"/>
      <c r="C74" s="60" t="s">
        <v>2061</v>
      </c>
      <c r="D74" s="61">
        <v>44656</v>
      </c>
    </row>
    <row customHeight="1" ht="17.25">
      <c r="A75" s="75" t="s">
        <v>2062</v>
      </c>
      <c r="B75" s="68"/>
      <c r="C75" s="60"/>
      <c r="D75" s="74"/>
    </row>
    <row customHeight="1" ht="17.25">
      <c r="A76" s="75" t="s">
        <v>2063</v>
      </c>
      <c r="B76" s="68">
        <v>8795</v>
      </c>
      <c r="C76" s="60"/>
      <c r="D76" s="74"/>
    </row>
    <row customHeight="1" ht="17.25">
      <c r="A77" s="75" t="s">
        <v>2064</v>
      </c>
      <c r="B77" s="58">
        <f>SUM(B78:B80)</f>
        <v>39932</v>
      </c>
      <c r="C77" s="84" t="s">
        <v>2065</v>
      </c>
      <c r="D77" s="58">
        <f>SUM(D78:D80)</f>
        <v>179</v>
      </c>
    </row>
    <row customHeight="1" ht="17.25">
      <c r="A78" s="60" t="s">
        <v>2066</v>
      </c>
      <c r="B78" s="59">
        <v>9000</v>
      </c>
      <c r="C78" s="124" t="s">
        <v>2067</v>
      </c>
      <c r="D78" s="59"/>
    </row>
    <row customHeight="1" ht="17.25">
      <c r="A79" s="60" t="s">
        <v>2068</v>
      </c>
      <c r="B79" s="59">
        <v>29398</v>
      </c>
      <c r="C79" s="85" t="s">
        <v>2069</v>
      </c>
      <c r="D79" s="69"/>
    </row>
    <row customHeight="1" ht="17.25">
      <c r="A80" s="60" t="s">
        <v>2070</v>
      </c>
      <c r="B80" s="59">
        <v>1534</v>
      </c>
      <c r="C80" s="85" t="s">
        <v>2071</v>
      </c>
      <c r="D80" s="59">
        <v>179</v>
      </c>
    </row>
    <row customHeight="1" ht="17.25">
      <c r="A81" s="75" t="s">
        <v>2072</v>
      </c>
      <c r="B81" s="58">
        <f>B82</f>
        <v>0</v>
      </c>
      <c r="C81" s="75" t="s">
        <v>2073</v>
      </c>
      <c r="D81" s="58">
        <f>D82</f>
        <v>2378</v>
      </c>
    </row>
    <row customHeight="1" ht="17.25">
      <c r="A82" s="75" t="s">
        <v>2074</v>
      </c>
      <c r="B82" s="58">
        <f>B83</f>
        <v>0</v>
      </c>
      <c r="C82" s="75" t="s">
        <v>2075</v>
      </c>
      <c r="D82" s="58">
        <f>SUM(D83:D86)</f>
        <v>2378</v>
      </c>
    </row>
    <row customHeight="1" ht="17.25">
      <c r="A83" s="75" t="s">
        <v>2076</v>
      </c>
      <c r="B83" s="58">
        <f>SUM(B84:B87)</f>
        <v>0</v>
      </c>
      <c r="C83" s="60" t="s">
        <v>2077</v>
      </c>
      <c r="D83" s="59">
        <v>2372</v>
      </c>
    </row>
    <row customHeight="1" ht="17.25">
      <c r="A84" s="60" t="s">
        <v>2078</v>
      </c>
      <c r="B84" s="59"/>
      <c r="C84" s="60" t="s">
        <v>2079</v>
      </c>
      <c r="D84" s="59"/>
    </row>
    <row customHeight="1" ht="17.25">
      <c r="A85" s="60" t="s">
        <v>2080</v>
      </c>
      <c r="B85" s="59"/>
      <c r="C85" s="60" t="s">
        <v>2081</v>
      </c>
      <c r="D85" s="59">
        <v>6</v>
      </c>
    </row>
    <row customHeight="1" ht="17.25">
      <c r="A86" s="60" t="s">
        <v>2082</v>
      </c>
      <c r="B86" s="59"/>
      <c r="C86" s="60" t="s">
        <v>2083</v>
      </c>
      <c r="D86" s="59"/>
    </row>
    <row customHeight="1" ht="17.25">
      <c r="A87" s="60" t="s">
        <v>2084</v>
      </c>
      <c r="B87" s="59"/>
      <c r="C87" s="60"/>
      <c r="D87" s="74"/>
    </row>
    <row customHeight="1" ht="17.25">
      <c r="A88" s="75" t="s">
        <v>2085</v>
      </c>
      <c r="B88" s="58">
        <f>B89</f>
        <v>9149</v>
      </c>
      <c r="C88" s="75" t="s">
        <v>2086</v>
      </c>
      <c r="D88" s="58">
        <f>SUM(D89:D92)</f>
        <v>0</v>
      </c>
    </row>
    <row customHeight="1" ht="17.25">
      <c r="A89" s="75" t="s">
        <v>2087</v>
      </c>
      <c r="B89" s="58">
        <f>SUM(B90:B93)</f>
        <v>9149</v>
      </c>
      <c r="C89" s="60" t="s">
        <v>2088</v>
      </c>
      <c r="D89" s="61"/>
    </row>
    <row customHeight="1" ht="17.25">
      <c r="A90" s="60" t="s">
        <v>2089</v>
      </c>
      <c r="B90" s="61">
        <v>5600</v>
      </c>
      <c r="C90" s="60" t="s">
        <v>2090</v>
      </c>
      <c r="D90" s="61"/>
    </row>
    <row customHeight="1" ht="17.25">
      <c r="A91" s="60" t="s">
        <v>2091</v>
      </c>
      <c r="B91" s="61"/>
      <c r="C91" s="60" t="s">
        <v>2092</v>
      </c>
      <c r="D91" s="61"/>
    </row>
    <row customHeight="1" ht="17.25">
      <c r="A92" s="60" t="s">
        <v>2093</v>
      </c>
      <c r="B92" s="61">
        <v>3549</v>
      </c>
      <c r="C92" s="60" t="s">
        <v>2094</v>
      </c>
      <c r="D92" s="61"/>
    </row>
    <row customHeight="1" ht="17.25">
      <c r="A93" s="60" t="s">
        <v>2095</v>
      </c>
      <c r="B93" s="61"/>
      <c r="C93" s="60"/>
      <c r="D93" s="121"/>
    </row>
    <row customHeight="1" ht="17.25">
      <c r="A94" s="75" t="s">
        <v>2096</v>
      </c>
      <c r="B94" s="61"/>
      <c r="C94" s="75" t="s">
        <v>2097</v>
      </c>
      <c r="D94" s="59"/>
    </row>
    <row customHeight="1" ht="17.25">
      <c r="A95" s="75" t="s">
        <v>2098</v>
      </c>
      <c r="B95" s="68"/>
      <c r="C95" s="75" t="s">
        <v>2099</v>
      </c>
      <c r="D95" s="59"/>
    </row>
    <row customHeight="1" ht="17.25">
      <c r="A96" s="75" t="s">
        <v>2100</v>
      </c>
      <c r="B96" s="61"/>
      <c r="C96" s="75" t="s">
        <v>2101</v>
      </c>
      <c r="D96" s="59"/>
    </row>
    <row customHeight="1" ht="17.25">
      <c r="A97" s="75" t="s">
        <v>2102</v>
      </c>
      <c r="B97" s="59">
        <v>8417</v>
      </c>
      <c r="C97" s="75" t="s">
        <v>2103</v>
      </c>
      <c r="D97" s="59">
        <v>9633</v>
      </c>
    </row>
    <row customHeight="1" ht="17.25">
      <c r="A98" s="75" t="s">
        <v>2104</v>
      </c>
      <c r="B98" s="58">
        <f>SUM(B99,B103,B107,B111)</f>
        <v>0</v>
      </c>
      <c r="C98" s="75" t="s">
        <v>2105</v>
      </c>
      <c r="D98" s="58">
        <f>SUM(D99,D103,D107,D111)</f>
        <v>0</v>
      </c>
    </row>
    <row customHeight="1" ht="17.25">
      <c r="A99" s="75" t="s">
        <v>2106</v>
      </c>
      <c r="B99" s="58">
        <f>SUM(B100:B102)</f>
        <v>0</v>
      </c>
      <c r="C99" s="75" t="s">
        <v>2107</v>
      </c>
      <c r="D99" s="58">
        <f>SUM(D100:D102)</f>
        <v>0</v>
      </c>
    </row>
    <row customHeight="1" ht="17.25">
      <c r="A100" s="60" t="s">
        <v>2108</v>
      </c>
      <c r="B100" s="59"/>
      <c r="C100" s="60" t="s">
        <v>2109</v>
      </c>
      <c r="D100" s="59"/>
    </row>
    <row customHeight="1" ht="17.25">
      <c r="A101" s="60" t="s">
        <v>2110</v>
      </c>
      <c r="B101" s="61"/>
      <c r="C101" s="60" t="s">
        <v>2111</v>
      </c>
      <c r="D101" s="61"/>
    </row>
    <row customHeight="1" ht="17.25">
      <c r="A102" s="60" t="s">
        <v>2112</v>
      </c>
      <c r="B102" s="61"/>
      <c r="C102" s="60" t="s">
        <v>2113</v>
      </c>
      <c r="D102" s="61"/>
    </row>
    <row customHeight="1" ht="17.25">
      <c r="A103" s="75" t="s">
        <v>2114</v>
      </c>
      <c r="B103" s="58">
        <f>SUM(B104:B106)</f>
        <v>0</v>
      </c>
      <c r="C103" s="75" t="s">
        <v>2115</v>
      </c>
      <c r="D103" s="58">
        <f>SUM(D104:D106)</f>
        <v>0</v>
      </c>
    </row>
    <row customHeight="1" ht="17.25">
      <c r="A104" s="60" t="s">
        <v>2116</v>
      </c>
      <c r="B104" s="59"/>
      <c r="C104" s="60" t="s">
        <v>2117</v>
      </c>
      <c r="D104" s="59"/>
    </row>
    <row customHeight="1" ht="17.25">
      <c r="A105" s="60" t="s">
        <v>2118</v>
      </c>
      <c r="B105" s="61"/>
      <c r="C105" s="60" t="s">
        <v>2119</v>
      </c>
      <c r="D105" s="61"/>
    </row>
    <row customHeight="1" ht="17.25">
      <c r="A106" s="60" t="s">
        <v>2120</v>
      </c>
      <c r="B106" s="61"/>
      <c r="C106" s="60" t="s">
        <v>2121</v>
      </c>
      <c r="D106" s="61"/>
    </row>
    <row customHeight="1" ht="17.25">
      <c r="A107" s="75" t="s">
        <v>2122</v>
      </c>
      <c r="B107" s="58">
        <f>SUM(B108:B110)</f>
        <v>0</v>
      </c>
      <c r="C107" s="75" t="s">
        <v>2123</v>
      </c>
      <c r="D107" s="58">
        <f>SUM(D108:D110)</f>
        <v>0</v>
      </c>
    </row>
    <row customHeight="1" ht="17.25">
      <c r="A108" s="60" t="s">
        <v>2124</v>
      </c>
      <c r="B108" s="59"/>
      <c r="C108" s="60" t="s">
        <v>2125</v>
      </c>
      <c r="D108" s="59"/>
    </row>
    <row customHeight="1" ht="17.25">
      <c r="A109" s="60" t="s">
        <v>2126</v>
      </c>
      <c r="B109" s="61"/>
      <c r="C109" s="60" t="s">
        <v>2127</v>
      </c>
      <c r="D109" s="61"/>
    </row>
    <row customHeight="1" ht="17.25">
      <c r="A110" s="60" t="s">
        <v>2128</v>
      </c>
      <c r="B110" s="61"/>
      <c r="C110" s="60" t="s">
        <v>2129</v>
      </c>
      <c r="D110" s="61"/>
    </row>
    <row customHeight="1" ht="17.25">
      <c r="A111" s="75" t="s">
        <v>2130</v>
      </c>
      <c r="B111" s="58">
        <f>SUM(B112:B114)</f>
        <v>0</v>
      </c>
      <c r="C111" s="75" t="s">
        <v>2131</v>
      </c>
      <c r="D111" s="58">
        <f>SUM(D112:D114)</f>
        <v>0</v>
      </c>
    </row>
    <row customHeight="1" ht="17.25">
      <c r="A112" s="60" t="s">
        <v>2132</v>
      </c>
      <c r="B112" s="59"/>
      <c r="C112" s="60" t="s">
        <v>2133</v>
      </c>
      <c r="D112" s="59"/>
    </row>
    <row customHeight="1" ht="17.25">
      <c r="A113" s="60" t="s">
        <v>2134</v>
      </c>
      <c r="B113" s="61"/>
      <c r="C113" s="60" t="s">
        <v>2135</v>
      </c>
      <c r="D113" s="61"/>
    </row>
    <row customHeight="1" ht="17.25">
      <c r="A114" s="60" t="s">
        <v>2136</v>
      </c>
      <c r="B114" s="61"/>
      <c r="C114" s="60" t="s">
        <v>2137</v>
      </c>
      <c r="D114" s="61"/>
    </row>
    <row customHeight="1" ht="17.25">
      <c r="A115" s="75" t="s">
        <v>2138</v>
      </c>
      <c r="B115" s="61"/>
      <c r="C115" s="75" t="s">
        <v>2139</v>
      </c>
      <c r="D115" s="61"/>
    </row>
    <row customHeight="1" ht="17.25">
      <c r="A116" s="75" t="s">
        <v>2140</v>
      </c>
      <c r="B116" s="61"/>
      <c r="C116" s="75" t="s">
        <v>2141</v>
      </c>
      <c r="D116" s="61"/>
    </row>
    <row customHeight="1" ht="17.25">
      <c r="A117" s="60"/>
      <c r="B117" s="74"/>
      <c r="C117" s="75" t="s">
        <v>2142</v>
      </c>
      <c r="D117" s="59"/>
    </row>
    <row customHeight="1" ht="17.25">
      <c r="A118" s="60"/>
      <c r="B118" s="74"/>
      <c r="C118" s="75" t="s">
        <v>2143</v>
      </c>
      <c r="D118" s="58">
        <f>B121-D5-D6-D72-D77-D81-D88-D94-D95-D96-D97-D98-D115-D116-D117</f>
        <v>15321</v>
      </c>
    </row>
    <row customHeight="1" ht="17.25">
      <c r="A119" s="60"/>
      <c r="B119" s="74"/>
      <c r="C119" s="75" t="s">
        <v>2144</v>
      </c>
      <c r="D119" s="59">
        <v>15321</v>
      </c>
    </row>
    <row customHeight="1" ht="17.25">
      <c r="A120" s="60"/>
      <c r="B120" s="74"/>
      <c r="C120" s="75" t="s">
        <v>2145</v>
      </c>
      <c r="D120" s="58">
        <f>D118-D119</f>
        <v>0</v>
      </c>
    </row>
    <row customHeight="1" ht="17.25">
      <c r="A121" s="54" t="s">
        <v>2146</v>
      </c>
      <c r="B121" s="58">
        <f>SUM(B5:B6,B72,B75:B77,B81,B88,B94:B98,B115:B116)</f>
        <v>374495</v>
      </c>
      <c r="C121" s="54" t="s">
        <v>2147</v>
      </c>
      <c r="D121" s="58">
        <f>SUM(D5:D6,D72,D77,D81,D88,D94:D98,D115:D118)</f>
        <v>374495</v>
      </c>
    </row>
  </sheetData>
  <sheetProtection autoFilter="0" sort="1" insertRows="1" insertColumns="1" deleteRows="1" deleteColumns="1"/>
  <mergeCells count="3">
    <mergeCell ref="A1:D1"/>
    <mergeCell ref="A2:D2"/>
    <mergeCell ref="A3:D3"/>
  </mergeCells>
  <dataValidations count="1">
    <dataValidation type="decimal" allowBlank="1" showInputMessage="1" showErrorMessage="1" sqref="B5:B116 D5:D74 D77:D86 D88:D92 D94:D121 B121">
      <formula1>-99999999999999</formula1>
      <formula2>99999999999999</formula2>
    </dataValidation>
  </dataValidations>
  <printOptions gridLines="1"/>
  <pageMargins left="0.75" right="0.75" top="1.00" bottom="1.00" header="0.00" footer="0.00"/>
  <pageSetup pageOrder="downThenOver" orientation="portrait"/>
  <headerFooter>
    <oddHeader>&amp;L&amp;C&amp;A&amp;R</oddHeader>
    <oddFooter>&amp;L&amp;CPage &amp;P&amp;R</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##BASEINFO</vt:lpstr>
      <vt:lpstr>IB</vt:lpstr>
      <vt:lpstr>ML</vt:lpstr>
      <vt:lpstr>sheet1</vt:lpstr>
      <vt:lpstr>L01</vt:lpstr>
      <vt:lpstr>L02</vt:lpstr>
      <vt:lpstr>L03</vt:lpstr>
      <vt:lpstr>L04</vt:lpstr>
      <vt:lpstr>L05</vt:lpstr>
      <vt:lpstr>L06</vt:lpstr>
      <vt:lpstr>L07</vt:lpstr>
      <vt:lpstr>sheet2</vt:lpstr>
      <vt:lpstr>L08</vt:lpstr>
      <vt:lpstr>L09</vt:lpstr>
      <vt:lpstr>L10</vt:lpstr>
      <vt:lpstr>L11</vt:lpstr>
      <vt:lpstr>L12</vt:lpstr>
      <vt:lpstr>L13</vt:lpstr>
      <vt:lpstr>sheet3</vt:lpstr>
      <vt:lpstr>L14</vt:lpstr>
      <vt:lpstr>L15</vt:lpstr>
      <vt:lpstr>sheet4</vt:lpstr>
      <vt:lpstr>L16</vt:lpstr>
      <vt:lpstr>L17</vt:lpstr>
      <vt:lpstr>L18</vt:lpstr>
      <vt:lpstr>sheet5</vt:lpstr>
      <vt:lpstr>L19</vt:lpstr>
      <vt:lpstr>L20</vt:lpstr>
      <vt:lpstr>L21</vt:lpstr>
      <vt:lpstr>L22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2024-12-02T07:58:00Z</dcterms:created>
  <dcterms:modified xsi:type="dcterms:W3CDTF">2024-12-30T13:23:33Z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05A6C9E6049F46B18317433D4CA37579_13</vt:lpwstr>
  </property>
  <property fmtid="{D5CDD505-2E9C-101B-9397-08002B2CF9AE}" pid="3" name="KSOProductBuildVer">
    <vt:lpwstr>2052-11.8.2.8411</vt:lpwstr>
  </property>
</Properties>
</file>